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0908" yWindow="12" windowWidth="10716" windowHeight="9852" tabRatio="691" activeTab="2"/>
  </bookViews>
  <sheets>
    <sheet name="行政办公用房" sheetId="19" r:id="rId1"/>
    <sheet name="综合用房" sheetId="28" r:id="rId2"/>
    <sheet name="科研用房" sheetId="29" r:id="rId3"/>
  </sheets>
  <externalReferences>
    <externalReference r:id="rId4"/>
  </externalReferences>
  <definedNames>
    <definedName name="_xlnm._FilterDatabase" localSheetId="0" hidden="1">行政办公用房!$A$3:$N$3</definedName>
    <definedName name="_xlnm._FilterDatabase" localSheetId="2" hidden="1">科研用房!$A$5:$P$2907</definedName>
    <definedName name="_xlnm._FilterDatabase" localSheetId="1" hidden="1">综合用房!$A$1:$O$1</definedName>
  </definedNames>
  <calcPr calcId="125725"/>
</workbook>
</file>

<file path=xl/calcChain.xml><?xml version="1.0" encoding="utf-8"?>
<calcChain xmlns="http://schemas.openxmlformats.org/spreadsheetml/2006/main">
  <c r="I26" i="28"/>
  <c r="G26"/>
  <c r="L26" i="19"/>
  <c r="I26"/>
  <c r="O2107" i="29"/>
  <c r="O2106"/>
  <c r="O2105"/>
  <c r="O2104"/>
  <c r="O2103"/>
  <c r="O2066"/>
  <c r="O2007"/>
  <c r="O1253"/>
  <c r="O39"/>
  <c r="O38"/>
  <c r="O37"/>
  <c r="O35"/>
  <c r="N2906"/>
  <c r="O2906"/>
  <c r="M2907"/>
  <c r="M2903"/>
  <c r="N2903"/>
  <c r="O2903"/>
  <c r="M2900"/>
  <c r="M2898"/>
  <c r="N2898"/>
  <c r="O2898"/>
  <c r="M2896"/>
  <c r="M2895"/>
  <c r="N2895"/>
  <c r="O2895"/>
  <c r="M2894"/>
  <c r="M2891"/>
  <c r="M2889"/>
  <c r="N2889"/>
  <c r="O2889"/>
  <c r="M2886"/>
  <c r="N2886"/>
  <c r="O2886"/>
  <c r="M2884"/>
  <c r="N2882"/>
  <c r="O2882"/>
  <c r="M2879"/>
  <c r="N2879"/>
  <c r="O2879"/>
  <c r="M2878"/>
  <c r="N2878"/>
  <c r="O2878"/>
  <c r="M2876"/>
  <c r="N2876"/>
  <c r="O2876"/>
  <c r="M2873"/>
  <c r="M2870"/>
  <c r="N2870"/>
  <c r="O2870"/>
  <c r="M2868"/>
  <c r="N2868"/>
  <c r="O2868"/>
  <c r="M2865"/>
  <c r="M2862"/>
  <c r="N2862"/>
  <c r="O2862"/>
  <c r="M2859"/>
  <c r="N2859"/>
  <c r="O2859"/>
  <c r="M2856"/>
  <c r="M2853"/>
  <c r="N2853"/>
  <c r="O2853"/>
  <c r="M2851"/>
  <c r="N2851"/>
  <c r="O2851"/>
  <c r="M2849"/>
  <c r="N2849"/>
  <c r="O2849"/>
  <c r="M2846"/>
  <c r="N2846"/>
  <c r="O2846"/>
  <c r="M2841"/>
  <c r="N2841"/>
  <c r="O2841"/>
  <c r="N2839"/>
  <c r="O2839"/>
  <c r="M2837"/>
  <c r="N2837"/>
  <c r="O2837"/>
  <c r="M2834"/>
  <c r="N2834"/>
  <c r="O2834"/>
  <c r="M2831"/>
  <c r="N2831"/>
  <c r="O2831"/>
  <c r="N2829"/>
  <c r="O2829"/>
  <c r="M2827"/>
  <c r="M2824"/>
  <c r="N2824"/>
  <c r="O2824"/>
  <c r="M2823"/>
  <c r="N2823"/>
  <c r="O2823"/>
  <c r="M2821"/>
  <c r="N2821"/>
  <c r="O2821"/>
  <c r="M2819"/>
  <c r="N2819"/>
  <c r="O2819"/>
  <c r="M2816"/>
  <c r="N2816"/>
  <c r="O2816"/>
  <c r="M2814"/>
  <c r="N2814"/>
  <c r="O2814"/>
  <c r="M2811"/>
  <c r="M2809"/>
  <c r="M2806"/>
  <c r="N2806"/>
  <c r="O2806"/>
  <c r="M2804"/>
  <c r="M2802"/>
  <c r="N2802"/>
  <c r="O2802"/>
  <c r="M2800"/>
  <c r="M2797"/>
  <c r="N2797"/>
  <c r="O2797"/>
  <c r="M2793"/>
  <c r="N2793"/>
  <c r="O2793"/>
  <c r="M2790"/>
  <c r="N2790"/>
  <c r="O2790"/>
  <c r="M2787"/>
  <c r="N2787"/>
  <c r="O2787"/>
  <c r="M2783"/>
  <c r="M2779"/>
  <c r="N2779"/>
  <c r="O2779"/>
  <c r="M2777"/>
  <c r="N2777"/>
  <c r="O2777"/>
  <c r="M2774"/>
  <c r="M2772"/>
  <c r="N2772"/>
  <c r="O2772"/>
  <c r="M2770"/>
  <c r="N2770"/>
  <c r="O2770"/>
  <c r="M2768"/>
  <c r="M2765"/>
  <c r="N2765"/>
  <c r="O2765"/>
  <c r="M2763"/>
  <c r="N2763"/>
  <c r="O2763"/>
  <c r="M2760"/>
  <c r="N2760"/>
  <c r="O2760"/>
  <c r="M2755"/>
  <c r="M2752"/>
  <c r="M2750"/>
  <c r="N2750"/>
  <c r="O2750"/>
  <c r="M2748"/>
  <c r="M2746"/>
  <c r="N2746"/>
  <c r="O2746"/>
  <c r="M2745"/>
  <c r="N2745"/>
  <c r="O2745"/>
  <c r="M2743"/>
  <c r="N2743"/>
  <c r="O2743"/>
  <c r="M2741"/>
  <c r="N2741"/>
  <c r="O2741"/>
  <c r="M2737"/>
  <c r="N2737"/>
  <c r="O2737"/>
  <c r="M2734"/>
  <c r="N2734"/>
  <c r="O2734"/>
  <c r="M2732"/>
  <c r="M2729"/>
  <c r="N2729"/>
  <c r="O2729"/>
  <c r="M2727"/>
  <c r="N2727"/>
  <c r="O2727"/>
  <c r="M2726"/>
  <c r="N2726"/>
  <c r="O2726"/>
  <c r="M2725"/>
  <c r="N2725"/>
  <c r="O2725"/>
  <c r="M2724"/>
  <c r="N2724"/>
  <c r="O2724"/>
  <c r="M2723"/>
  <c r="N2723"/>
  <c r="O2723"/>
  <c r="M2722"/>
  <c r="N2722"/>
  <c r="O2722"/>
  <c r="M2721"/>
  <c r="N2721"/>
  <c r="O2721"/>
  <c r="M2719"/>
  <c r="N2719"/>
  <c r="O2719"/>
  <c r="M2717"/>
  <c r="N2717"/>
  <c r="O2717"/>
  <c r="M2715"/>
  <c r="N2715"/>
  <c r="O2715"/>
  <c r="M2714"/>
  <c r="N2714"/>
  <c r="O2714"/>
  <c r="M2712"/>
  <c r="N2712"/>
  <c r="O2712"/>
  <c r="M2711"/>
  <c r="N2711"/>
  <c r="O2711"/>
  <c r="M2710"/>
  <c r="N2710"/>
  <c r="O2710"/>
  <c r="M2708"/>
  <c r="N2708"/>
  <c r="O2708"/>
  <c r="M2706"/>
  <c r="N2706"/>
  <c r="O2706"/>
  <c r="M2704"/>
  <c r="N2704"/>
  <c r="O2704"/>
  <c r="M2702"/>
  <c r="N2702"/>
  <c r="O2702"/>
  <c r="M2701"/>
  <c r="N2701"/>
  <c r="O2701"/>
  <c r="M2700"/>
  <c r="N2700"/>
  <c r="O2700"/>
  <c r="M2699"/>
  <c r="N2699"/>
  <c r="O2699"/>
  <c r="M2697"/>
  <c r="N2697"/>
  <c r="O2697"/>
  <c r="M2694"/>
  <c r="N2694"/>
  <c r="O2694"/>
  <c r="M2693"/>
  <c r="N2693"/>
  <c r="O2693"/>
  <c r="M2691"/>
  <c r="N2691"/>
  <c r="O2691"/>
  <c r="M2689"/>
  <c r="N2689"/>
  <c r="O2689"/>
  <c r="M2687"/>
  <c r="N2687"/>
  <c r="O2687"/>
  <c r="M2685"/>
  <c r="N2685"/>
  <c r="O2685"/>
  <c r="M2683"/>
  <c r="N2683"/>
  <c r="O2683"/>
  <c r="M2682"/>
  <c r="N2682"/>
  <c r="O2682"/>
  <c r="M2681"/>
  <c r="N2681"/>
  <c r="O2681"/>
  <c r="M2680"/>
  <c r="N2680"/>
  <c r="O2680"/>
  <c r="M2679"/>
  <c r="N2679"/>
  <c r="O2679"/>
  <c r="M2677"/>
  <c r="N2677"/>
  <c r="O2677"/>
  <c r="M2676"/>
  <c r="N2676"/>
  <c r="O2676"/>
  <c r="M2674"/>
  <c r="N2674"/>
  <c r="O2674"/>
  <c r="M2672"/>
  <c r="N2672"/>
  <c r="O2672"/>
  <c r="M2669"/>
  <c r="N2669"/>
  <c r="O2669"/>
  <c r="M2666"/>
  <c r="N2666"/>
  <c r="O2666"/>
  <c r="M2663"/>
  <c r="N2663"/>
  <c r="O2663"/>
  <c r="N2659"/>
  <c r="O2659"/>
  <c r="M2657"/>
  <c r="N2657"/>
  <c r="O2657"/>
  <c r="M2654"/>
  <c r="N2654"/>
  <c r="O2654"/>
  <c r="M2652"/>
  <c r="N2652"/>
  <c r="O2652"/>
  <c r="M2649"/>
  <c r="N2649"/>
  <c r="O2649"/>
  <c r="M2648"/>
  <c r="N2648"/>
  <c r="O2648"/>
  <c r="M2644"/>
  <c r="N2644"/>
  <c r="O2644"/>
  <c r="M2641"/>
  <c r="N2641"/>
  <c r="O2641"/>
  <c r="M2639"/>
  <c r="N2639"/>
  <c r="O2639"/>
  <c r="M2636"/>
  <c r="N2636"/>
  <c r="O2636"/>
  <c r="M2634"/>
  <c r="N2634"/>
  <c r="O2634"/>
  <c r="M2632"/>
  <c r="N2632"/>
  <c r="O2632"/>
  <c r="M2628"/>
  <c r="N2628"/>
  <c r="O2628"/>
  <c r="M2625"/>
  <c r="N2625"/>
  <c r="O2625"/>
  <c r="M2623"/>
  <c r="N2623"/>
  <c r="O2623"/>
  <c r="M2620"/>
  <c r="N2620"/>
  <c r="O2620"/>
  <c r="M2618"/>
  <c r="N2618"/>
  <c r="O2618"/>
  <c r="M2616"/>
  <c r="N2616"/>
  <c r="O2616"/>
  <c r="M2613"/>
  <c r="N2613"/>
  <c r="O2613"/>
  <c r="M2611"/>
  <c r="N2611"/>
  <c r="O2611"/>
  <c r="M2609"/>
  <c r="N2609"/>
  <c r="O2609"/>
  <c r="M2606"/>
  <c r="N2606"/>
  <c r="O2606"/>
  <c r="M2603"/>
  <c r="N2603"/>
  <c r="O2603"/>
  <c r="M2601"/>
  <c r="N2601"/>
  <c r="O2601"/>
  <c r="M2598"/>
  <c r="N2598"/>
  <c r="O2598"/>
  <c r="M2596"/>
  <c r="N2596"/>
  <c r="O2596"/>
  <c r="M2593"/>
  <c r="N2593"/>
  <c r="O2593"/>
  <c r="M2591"/>
  <c r="N2591"/>
  <c r="O2591"/>
  <c r="M2589"/>
  <c r="N2589"/>
  <c r="O2589"/>
  <c r="M2587"/>
  <c r="N2587"/>
  <c r="O2587"/>
  <c r="M2585"/>
  <c r="N2585"/>
  <c r="O2585"/>
  <c r="M2583"/>
  <c r="N2583"/>
  <c r="O2583"/>
  <c r="M2582"/>
  <c r="N2582"/>
  <c r="O2582"/>
  <c r="M2580"/>
  <c r="N2580"/>
  <c r="O2580"/>
  <c r="M2577"/>
  <c r="N2577"/>
  <c r="O2577"/>
  <c r="M2574"/>
  <c r="N2574"/>
  <c r="O2574"/>
  <c r="M2568"/>
  <c r="N2568"/>
  <c r="O2568"/>
  <c r="M2566"/>
  <c r="N2566"/>
  <c r="O2566"/>
  <c r="M2564"/>
  <c r="N2564"/>
  <c r="O2564"/>
  <c r="M2562"/>
  <c r="N2562"/>
  <c r="O2562"/>
  <c r="M2558"/>
  <c r="N2558"/>
  <c r="O2558"/>
  <c r="M2555"/>
  <c r="N2555"/>
  <c r="O2555"/>
  <c r="M2553"/>
  <c r="N2553"/>
  <c r="O2553"/>
  <c r="M2551"/>
  <c r="N2551"/>
  <c r="O2551"/>
  <c r="M2549"/>
  <c r="N2549"/>
  <c r="O2549"/>
  <c r="M2547"/>
  <c r="N2547"/>
  <c r="O2547"/>
  <c r="M2545"/>
  <c r="N2545"/>
  <c r="O2545"/>
  <c r="M2541"/>
  <c r="N2541"/>
  <c r="O2541"/>
  <c r="M2539"/>
  <c r="N2539"/>
  <c r="O2539"/>
  <c r="M2536"/>
  <c r="N2536"/>
  <c r="O2536"/>
  <c r="M2533"/>
  <c r="N2533"/>
  <c r="O2533"/>
  <c r="M2529"/>
  <c r="N2529"/>
  <c r="O2529"/>
  <c r="M2526"/>
  <c r="N2526"/>
  <c r="O2526"/>
  <c r="M2525"/>
  <c r="N2525"/>
  <c r="O2525"/>
  <c r="M2523"/>
  <c r="N2523"/>
  <c r="O2523"/>
  <c r="M2521"/>
  <c r="N2521"/>
  <c r="O2521"/>
  <c r="M2519"/>
  <c r="N2519"/>
  <c r="O2519"/>
  <c r="M2517"/>
  <c r="N2517"/>
  <c r="O2517"/>
  <c r="M2515"/>
  <c r="N2515"/>
  <c r="O2515"/>
  <c r="M2513"/>
  <c r="N2513"/>
  <c r="O2513"/>
  <c r="M2512"/>
  <c r="N2512"/>
  <c r="O2512"/>
  <c r="M2510"/>
  <c r="N2510"/>
  <c r="O2510"/>
  <c r="M2508"/>
  <c r="N2508"/>
  <c r="O2508"/>
  <c r="M2506"/>
  <c r="N2506"/>
  <c r="O2506"/>
  <c r="M2505"/>
  <c r="N2505"/>
  <c r="O2505"/>
  <c r="M2503"/>
  <c r="N2503"/>
  <c r="O2503"/>
  <c r="M2502"/>
  <c r="N2502"/>
  <c r="O2502"/>
  <c r="M2501"/>
  <c r="N2501"/>
  <c r="O2501"/>
  <c r="M2500"/>
  <c r="N2500"/>
  <c r="O2500"/>
  <c r="M2498"/>
  <c r="N2498"/>
  <c r="O2498"/>
  <c r="M2497"/>
  <c r="N2497"/>
  <c r="O2497"/>
  <c r="M2495"/>
  <c r="N2495"/>
  <c r="O2495"/>
  <c r="M2494"/>
  <c r="N2494"/>
  <c r="O2494"/>
  <c r="M2493"/>
  <c r="N2493"/>
  <c r="O2493"/>
  <c r="M2492"/>
  <c r="N2492"/>
  <c r="O2492"/>
  <c r="M2489"/>
  <c r="N2489"/>
  <c r="O2489"/>
  <c r="M2485"/>
  <c r="N2485"/>
  <c r="O2485"/>
  <c r="M2484"/>
  <c r="N2484"/>
  <c r="O2484"/>
  <c r="M2481"/>
  <c r="N2481"/>
  <c r="O2481"/>
  <c r="M2479"/>
  <c r="N2479"/>
  <c r="O2479"/>
  <c r="M2478"/>
  <c r="N2478"/>
  <c r="O2478"/>
  <c r="M2477"/>
  <c r="N2477"/>
  <c r="O2477"/>
  <c r="M2475"/>
  <c r="N2475"/>
  <c r="O2475"/>
  <c r="M2473"/>
  <c r="N2473"/>
  <c r="O2473"/>
  <c r="M2472"/>
  <c r="N2472"/>
  <c r="O2472"/>
  <c r="M2470"/>
  <c r="N2470"/>
  <c r="O2470"/>
  <c r="M2468"/>
  <c r="N2468"/>
  <c r="O2468"/>
  <c r="M2467"/>
  <c r="N2467"/>
  <c r="O2467"/>
  <c r="M2465"/>
  <c r="N2465"/>
  <c r="O2465"/>
  <c r="M2464"/>
  <c r="N2464"/>
  <c r="O2464"/>
  <c r="M2463"/>
  <c r="N2463"/>
  <c r="M2460"/>
  <c r="N2460"/>
  <c r="O2460"/>
  <c r="M2459"/>
  <c r="N2459"/>
  <c r="O2459"/>
  <c r="M2458"/>
  <c r="N2458"/>
  <c r="O2458"/>
  <c r="M2457"/>
  <c r="N2457"/>
  <c r="O2457"/>
  <c r="M2456"/>
  <c r="N2456"/>
  <c r="O2456"/>
  <c r="M2453"/>
  <c r="N2453"/>
  <c r="O2453"/>
  <c r="M2452"/>
  <c r="N2452"/>
  <c r="O2452"/>
  <c r="M2449"/>
  <c r="N2449"/>
  <c r="O2449"/>
  <c r="M2448"/>
  <c r="N2448"/>
  <c r="O2448"/>
  <c r="M2447"/>
  <c r="N2447"/>
  <c r="O2447"/>
  <c r="M2446"/>
  <c r="N2446"/>
  <c r="O2446"/>
  <c r="M2445"/>
  <c r="N2445"/>
  <c r="O2445"/>
  <c r="M2444"/>
  <c r="N2444"/>
  <c r="O2444"/>
  <c r="M2442"/>
  <c r="N2442"/>
  <c r="O2442"/>
  <c r="M2441"/>
  <c r="N2441"/>
  <c r="O2441"/>
  <c r="M2440"/>
  <c r="N2440"/>
  <c r="O2440"/>
  <c r="M2439"/>
  <c r="N2439"/>
  <c r="O2439"/>
  <c r="M2438"/>
  <c r="N2438"/>
  <c r="O2438"/>
  <c r="M2436"/>
  <c r="N2436"/>
  <c r="O2436"/>
  <c r="M2435"/>
  <c r="N2435"/>
  <c r="O2435"/>
  <c r="M2434"/>
  <c r="N2434"/>
  <c r="O2434"/>
  <c r="M2433"/>
  <c r="N2433"/>
  <c r="O2433"/>
  <c r="M2430"/>
  <c r="N2430"/>
  <c r="O2430"/>
  <c r="M2429"/>
  <c r="N2429"/>
  <c r="O2429"/>
  <c r="M2428"/>
  <c r="N2428"/>
  <c r="O2428"/>
  <c r="M2427"/>
  <c r="N2427"/>
  <c r="O2427"/>
  <c r="M2426"/>
  <c r="N2426"/>
  <c r="O2426"/>
  <c r="M2425"/>
  <c r="N2425"/>
  <c r="O2425"/>
  <c r="M2423"/>
  <c r="N2423"/>
  <c r="O2423"/>
  <c r="M2422"/>
  <c r="N2422"/>
  <c r="O2422"/>
  <c r="M2419"/>
  <c r="N2419"/>
  <c r="O2419"/>
  <c r="M2415"/>
  <c r="N2415"/>
  <c r="O2415"/>
  <c r="M2413"/>
  <c r="N2413"/>
  <c r="O2413"/>
  <c r="M2411"/>
  <c r="N2411"/>
  <c r="O2411"/>
  <c r="M2409"/>
  <c r="N2409"/>
  <c r="O2409"/>
  <c r="M2407"/>
  <c r="N2407"/>
  <c r="O2407"/>
  <c r="M2404"/>
  <c r="N2404"/>
  <c r="O2404"/>
  <c r="M2400"/>
  <c r="N2400"/>
  <c r="O2400"/>
  <c r="M2397"/>
  <c r="N2397"/>
  <c r="O2397"/>
  <c r="M2394"/>
  <c r="N2394"/>
  <c r="O2394"/>
  <c r="M2392"/>
  <c r="N2392"/>
  <c r="O2392"/>
  <c r="M2389"/>
  <c r="N2389"/>
  <c r="O2389"/>
  <c r="M2384"/>
  <c r="N2384"/>
  <c r="O2384"/>
  <c r="M2382"/>
  <c r="N2382"/>
  <c r="O2382"/>
  <c r="M2379"/>
  <c r="N2379"/>
  <c r="O2379"/>
  <c r="M2377"/>
  <c r="N2377"/>
  <c r="M2374"/>
  <c r="N2374"/>
  <c r="O2374"/>
  <c r="M2372"/>
  <c r="N2372"/>
  <c r="O2372"/>
  <c r="M2370"/>
  <c r="N2370"/>
  <c r="M2369"/>
  <c r="N2369"/>
  <c r="O2369"/>
  <c r="M2365"/>
  <c r="N2365"/>
  <c r="O2365"/>
  <c r="M2362"/>
  <c r="N2362"/>
  <c r="O2362"/>
  <c r="M2358"/>
  <c r="N2358"/>
  <c r="O2358"/>
  <c r="M2356"/>
  <c r="N2356"/>
  <c r="O2356"/>
  <c r="M2354"/>
  <c r="N2354"/>
  <c r="O2354"/>
  <c r="M2350"/>
  <c r="N2350"/>
  <c r="O2350"/>
  <c r="M2346"/>
  <c r="N2346"/>
  <c r="O2346"/>
  <c r="M2344"/>
  <c r="N2344"/>
  <c r="O2344"/>
  <c r="M2339"/>
  <c r="N2339"/>
  <c r="O2339"/>
  <c r="M2336"/>
  <c r="N2336"/>
  <c r="O2336"/>
  <c r="M2331"/>
  <c r="N2331"/>
  <c r="O2331"/>
  <c r="M2328"/>
  <c r="N2328"/>
  <c r="O2328"/>
  <c r="M2323"/>
  <c r="N2323"/>
  <c r="O2323"/>
  <c r="M2320"/>
  <c r="N2320"/>
  <c r="O2320"/>
  <c r="M2317"/>
  <c r="N2317"/>
  <c r="O2317"/>
  <c r="M2311"/>
  <c r="N2311"/>
  <c r="O2311"/>
  <c r="M2307"/>
  <c r="N2307"/>
  <c r="O2307"/>
  <c r="M2304"/>
  <c r="N2304"/>
  <c r="O2304"/>
  <c r="M2300"/>
  <c r="N2300"/>
  <c r="O2300"/>
  <c r="M2297"/>
  <c r="N2297"/>
  <c r="O2297"/>
  <c r="M2294"/>
  <c r="N2294"/>
  <c r="O2294"/>
  <c r="M2291"/>
  <c r="N2291"/>
  <c r="O2291"/>
  <c r="M2288"/>
  <c r="N2288"/>
  <c r="O2288"/>
  <c r="M2285"/>
  <c r="N2285"/>
  <c r="O2285"/>
  <c r="M2282"/>
  <c r="N2282"/>
  <c r="O2282"/>
  <c r="M2280"/>
  <c r="N2280"/>
  <c r="O2280"/>
  <c r="M2278"/>
  <c r="N2278"/>
  <c r="O2278"/>
  <c r="M2275"/>
  <c r="N2275"/>
  <c r="O2275"/>
  <c r="M2272"/>
  <c r="N2272"/>
  <c r="O2272"/>
  <c r="M2269"/>
  <c r="N2269"/>
  <c r="O2269"/>
  <c r="M2267"/>
  <c r="N2267"/>
  <c r="O2267"/>
  <c r="M2262"/>
  <c r="N2262"/>
  <c r="O2262"/>
  <c r="M2258"/>
  <c r="N2258"/>
  <c r="O2258"/>
  <c r="M2254"/>
  <c r="N2254"/>
  <c r="O2254"/>
  <c r="M2251"/>
  <c r="N2251"/>
  <c r="O2251"/>
  <c r="M2248"/>
  <c r="N2248"/>
  <c r="O2248"/>
  <c r="M2243"/>
  <c r="N2243"/>
  <c r="O2243"/>
  <c r="M2239"/>
  <c r="N2239"/>
  <c r="O2239"/>
  <c r="M2236"/>
  <c r="N2236"/>
  <c r="O2236"/>
  <c r="M2231"/>
  <c r="N2231"/>
  <c r="O2231"/>
  <c r="M2226"/>
  <c r="N2226"/>
  <c r="O2226"/>
  <c r="M2222"/>
  <c r="N2222"/>
  <c r="O2222"/>
  <c r="M2218"/>
  <c r="N2218"/>
  <c r="O2218"/>
  <c r="M2212"/>
  <c r="N2212"/>
  <c r="O2212"/>
  <c r="M2206"/>
  <c r="N2206"/>
  <c r="O2206"/>
  <c r="M2199"/>
  <c r="N2199"/>
  <c r="O2199"/>
  <c r="M2197"/>
  <c r="N2197"/>
  <c r="O2197"/>
  <c r="M2195"/>
  <c r="N2195"/>
  <c r="O2195"/>
  <c r="M2192"/>
  <c r="N2192"/>
  <c r="O2192"/>
  <c r="M2186"/>
  <c r="N2186"/>
  <c r="O2186"/>
  <c r="M2180"/>
  <c r="N2180"/>
  <c r="O2180"/>
  <c r="M2178"/>
  <c r="N2178"/>
  <c r="O2178"/>
  <c r="M2173"/>
  <c r="N2173"/>
  <c r="O2173"/>
  <c r="M2168"/>
  <c r="N2168"/>
  <c r="O2168"/>
  <c r="M2165"/>
  <c r="N2165"/>
  <c r="O2165"/>
  <c r="M2162"/>
  <c r="N2162"/>
  <c r="O2162"/>
  <c r="M2158"/>
  <c r="N2158"/>
  <c r="O2158"/>
  <c r="M2155"/>
  <c r="N2155"/>
  <c r="M2152"/>
  <c r="N2152"/>
  <c r="O2152"/>
  <c r="N2150"/>
  <c r="O2150"/>
  <c r="M2148"/>
  <c r="N2148"/>
  <c r="O2148"/>
  <c r="M2146"/>
  <c r="N2146"/>
  <c r="O2146"/>
  <c r="M2145"/>
  <c r="N2145"/>
  <c r="O2145"/>
  <c r="M2143"/>
  <c r="N2143"/>
  <c r="O2143"/>
  <c r="M2140"/>
  <c r="N2140"/>
  <c r="O2140"/>
  <c r="M2137"/>
  <c r="N2137"/>
  <c r="O2137"/>
  <c r="M2135"/>
  <c r="N2135"/>
  <c r="O2135"/>
  <c r="M2132"/>
  <c r="N2132"/>
  <c r="O2132"/>
  <c r="M2129"/>
  <c r="N2129"/>
  <c r="O2129"/>
  <c r="M2125"/>
  <c r="N2125"/>
  <c r="O2125"/>
  <c r="M2122"/>
  <c r="N2122"/>
  <c r="O2122"/>
  <c r="M2121"/>
  <c r="N2121"/>
  <c r="O2121"/>
  <c r="M2120"/>
  <c r="N2120"/>
  <c r="O2120"/>
  <c r="M2119"/>
  <c r="N2119"/>
  <c r="O2119"/>
  <c r="M2118"/>
  <c r="N2118"/>
  <c r="O2118"/>
  <c r="M2117"/>
  <c r="N2117"/>
  <c r="O2117"/>
  <c r="M2116"/>
  <c r="N2116"/>
  <c r="O2116"/>
  <c r="M2115"/>
  <c r="N2115"/>
  <c r="O2115"/>
  <c r="M2114"/>
  <c r="N2114"/>
  <c r="O2114"/>
  <c r="M2113"/>
  <c r="N2113"/>
  <c r="O2113"/>
  <c r="M2112"/>
  <c r="N2112"/>
  <c r="O2112"/>
  <c r="M2111"/>
  <c r="N2111"/>
  <c r="O2111"/>
  <c r="M2110"/>
  <c r="N2110"/>
  <c r="O2110"/>
  <c r="M2109"/>
  <c r="N2109"/>
  <c r="O2109"/>
  <c r="M2108"/>
  <c r="N2108"/>
  <c r="O2108"/>
  <c r="M2102"/>
  <c r="N2102"/>
  <c r="O2102"/>
  <c r="M2101"/>
  <c r="N2101"/>
  <c r="O2101"/>
  <c r="M2100"/>
  <c r="N2100"/>
  <c r="O2100"/>
  <c r="M2099"/>
  <c r="N2099"/>
  <c r="O2099"/>
  <c r="M2098"/>
  <c r="N2098"/>
  <c r="O2098"/>
  <c r="M2097"/>
  <c r="N2097"/>
  <c r="O2097"/>
  <c r="M2094"/>
  <c r="N2094"/>
  <c r="O2094"/>
  <c r="M2092"/>
  <c r="N2092"/>
  <c r="O2092"/>
  <c r="M2090"/>
  <c r="N2090"/>
  <c r="O2090"/>
  <c r="M2088"/>
  <c r="N2088"/>
  <c r="O2088"/>
  <c r="M2085"/>
  <c r="N2085"/>
  <c r="O2085"/>
  <c r="M2083"/>
  <c r="N2083"/>
  <c r="O2083"/>
  <c r="M2081"/>
  <c r="N2081"/>
  <c r="O2081"/>
  <c r="M2079"/>
  <c r="N2079"/>
  <c r="O2079"/>
  <c r="M2077"/>
  <c r="N2077"/>
  <c r="O2077"/>
  <c r="M2076"/>
  <c r="N2076"/>
  <c r="O2076"/>
  <c r="M2074"/>
  <c r="N2074"/>
  <c r="O2074"/>
  <c r="M2071"/>
  <c r="N2071"/>
  <c r="O2071"/>
  <c r="M2068"/>
  <c r="N2068"/>
  <c r="O2068"/>
  <c r="M2063"/>
  <c r="N2063"/>
  <c r="O2063"/>
  <c r="M2061"/>
  <c r="N2061"/>
  <c r="O2061"/>
  <c r="M2058"/>
  <c r="N2058"/>
  <c r="O2058"/>
  <c r="M2056"/>
  <c r="N2056"/>
  <c r="O2056"/>
  <c r="M2053"/>
  <c r="N2053"/>
  <c r="O2053"/>
  <c r="M2050"/>
  <c r="N2050"/>
  <c r="O2050"/>
  <c r="M2048"/>
  <c r="N2048"/>
  <c r="O2048"/>
  <c r="M2046"/>
  <c r="N2046"/>
  <c r="M2044"/>
  <c r="N2044"/>
  <c r="O2044"/>
  <c r="M2043"/>
  <c r="N2043"/>
  <c r="O2043"/>
  <c r="M2041"/>
  <c r="N2041"/>
  <c r="O2041"/>
  <c r="M2038"/>
  <c r="N2038"/>
  <c r="O2038"/>
  <c r="M2036"/>
  <c r="N2036"/>
  <c r="O2036"/>
  <c r="N2035"/>
  <c r="O2035"/>
  <c r="M2033"/>
  <c r="N2033"/>
  <c r="O2033"/>
  <c r="M2032"/>
  <c r="N2032"/>
  <c r="O2032"/>
  <c r="M2031"/>
  <c r="N2031"/>
  <c r="O2031"/>
  <c r="M2030"/>
  <c r="N2030"/>
  <c r="O2030"/>
  <c r="M2029"/>
  <c r="N2029"/>
  <c r="O2029"/>
  <c r="M2028"/>
  <c r="N2028"/>
  <c r="O2028"/>
  <c r="M2027"/>
  <c r="N2027"/>
  <c r="O2027"/>
  <c r="M2026"/>
  <c r="N2026"/>
  <c r="O2026"/>
  <c r="M2025"/>
  <c r="N2025"/>
  <c r="O2025"/>
  <c r="M2024"/>
  <c r="N2024"/>
  <c r="O2024"/>
  <c r="M2023"/>
  <c r="N2023"/>
  <c r="O2023"/>
  <c r="M2022"/>
  <c r="N2022"/>
  <c r="O2022"/>
  <c r="M2021"/>
  <c r="N2021"/>
  <c r="O2021"/>
  <c r="M2020"/>
  <c r="N2020"/>
  <c r="O2020"/>
  <c r="M2019"/>
  <c r="N2019"/>
  <c r="O2019"/>
  <c r="M2018"/>
  <c r="N2018"/>
  <c r="O2018"/>
  <c r="M2017"/>
  <c r="N2017"/>
  <c r="O2017"/>
  <c r="M2016"/>
  <c r="N2016"/>
  <c r="O2016"/>
  <c r="M2015"/>
  <c r="N2015"/>
  <c r="O2015"/>
  <c r="M2014"/>
  <c r="N2014"/>
  <c r="O2014"/>
  <c r="M2013"/>
  <c r="N2013"/>
  <c r="O2013"/>
  <c r="M2012"/>
  <c r="N2012"/>
  <c r="O2012"/>
  <c r="M2011"/>
  <c r="N2011"/>
  <c r="O2011"/>
  <c r="M2010"/>
  <c r="N2010"/>
  <c r="O2010"/>
  <c r="M2009"/>
  <c r="N2009"/>
  <c r="O2009"/>
  <c r="M2008"/>
  <c r="N2008"/>
  <c r="O2008"/>
  <c r="M2007"/>
  <c r="N2007"/>
  <c r="M2006"/>
  <c r="N2006"/>
  <c r="O2006"/>
  <c r="M2005"/>
  <c r="N2005"/>
  <c r="O2005"/>
  <c r="M2004"/>
  <c r="N2004"/>
  <c r="O2004"/>
  <c r="M2003"/>
  <c r="N2003"/>
  <c r="O2003"/>
  <c r="M2002"/>
  <c r="N2002"/>
  <c r="O2002"/>
  <c r="M2001"/>
  <c r="N2001"/>
  <c r="O2001"/>
  <c r="M2000"/>
  <c r="N2000"/>
  <c r="O2000"/>
  <c r="M1999"/>
  <c r="N1999"/>
  <c r="O1999"/>
  <c r="M1998"/>
  <c r="N1998"/>
  <c r="O1998"/>
  <c r="M1997"/>
  <c r="N1997"/>
  <c r="O1997"/>
  <c r="M1996"/>
  <c r="N1996"/>
  <c r="O1996"/>
  <c r="M1995"/>
  <c r="N1995"/>
  <c r="O1995"/>
  <c r="M1994"/>
  <c r="N1994"/>
  <c r="O1994"/>
  <c r="M1993"/>
  <c r="N1993"/>
  <c r="O1993"/>
  <c r="M1992"/>
  <c r="N1992"/>
  <c r="O1992"/>
  <c r="M1991"/>
  <c r="N1991"/>
  <c r="O1991"/>
  <c r="M1990"/>
  <c r="N1990"/>
  <c r="O1990"/>
  <c r="M1989"/>
  <c r="N1989"/>
  <c r="O1989"/>
  <c r="M1988"/>
  <c r="N1988"/>
  <c r="O1988"/>
  <c r="M1987"/>
  <c r="N1987"/>
  <c r="O1987"/>
  <c r="M1986"/>
  <c r="N1986"/>
  <c r="O1986"/>
  <c r="M1985"/>
  <c r="N1985"/>
  <c r="O1985"/>
  <c r="M1984"/>
  <c r="N1984"/>
  <c r="O1984"/>
  <c r="M1983"/>
  <c r="N1983"/>
  <c r="O1983"/>
  <c r="M1982"/>
  <c r="N1982"/>
  <c r="O1982"/>
  <c r="M1981"/>
  <c r="N1981"/>
  <c r="O1981"/>
  <c r="M1980"/>
  <c r="N1980"/>
  <c r="O1980"/>
  <c r="M1979"/>
  <c r="N1979"/>
  <c r="O1979"/>
  <c r="M1978"/>
  <c r="N1978"/>
  <c r="O1978"/>
  <c r="M1977"/>
  <c r="N1977"/>
  <c r="O1977"/>
  <c r="M1976"/>
  <c r="N1976"/>
  <c r="O1976"/>
  <c r="M1975"/>
  <c r="N1975"/>
  <c r="O1975"/>
  <c r="M1974"/>
  <c r="N1974"/>
  <c r="O1974"/>
  <c r="M1973"/>
  <c r="N1973"/>
  <c r="O1973"/>
  <c r="M1972"/>
  <c r="N1972"/>
  <c r="O1972"/>
  <c r="M1971"/>
  <c r="N1971"/>
  <c r="O1971"/>
  <c r="M1970"/>
  <c r="N1970"/>
  <c r="O1970"/>
  <c r="M1969"/>
  <c r="N1969"/>
  <c r="O1969"/>
  <c r="M1968"/>
  <c r="N1968"/>
  <c r="O1968"/>
  <c r="M1967"/>
  <c r="N1967"/>
  <c r="O1967"/>
  <c r="M1966"/>
  <c r="N1966"/>
  <c r="O1966"/>
  <c r="M1965"/>
  <c r="N1965"/>
  <c r="O1965"/>
  <c r="M1964"/>
  <c r="N1964"/>
  <c r="O1964"/>
  <c r="M1963"/>
  <c r="N1963"/>
  <c r="O1963"/>
  <c r="M1962"/>
  <c r="N1962"/>
  <c r="O1962"/>
  <c r="M1961"/>
  <c r="N1961"/>
  <c r="O1961"/>
  <c r="M1960"/>
  <c r="N1960"/>
  <c r="O1960"/>
  <c r="M1959"/>
  <c r="N1959"/>
  <c r="O1959"/>
  <c r="M1958"/>
  <c r="N1958"/>
  <c r="O1958"/>
  <c r="M1957"/>
  <c r="N1957"/>
  <c r="M1956"/>
  <c r="N1956"/>
  <c r="O1956"/>
  <c r="M1955"/>
  <c r="N1955"/>
  <c r="O1955"/>
  <c r="M1954"/>
  <c r="N1954"/>
  <c r="O1954"/>
  <c r="M1953"/>
  <c r="N1953"/>
  <c r="O1953"/>
  <c r="M1952"/>
  <c r="N1952"/>
  <c r="O1952"/>
  <c r="M1951"/>
  <c r="N1951"/>
  <c r="O1951"/>
  <c r="M1950"/>
  <c r="N1950"/>
  <c r="O1950"/>
  <c r="M1949"/>
  <c r="N1949"/>
  <c r="O1949"/>
  <c r="M1948"/>
  <c r="N1948"/>
  <c r="O1948"/>
  <c r="M1947"/>
  <c r="N1947"/>
  <c r="O1947"/>
  <c r="M1946"/>
  <c r="N1946"/>
  <c r="O1946"/>
  <c r="M1945"/>
  <c r="N1945"/>
  <c r="O1945"/>
  <c r="M1944"/>
  <c r="N1944"/>
  <c r="O1944"/>
  <c r="M1943"/>
  <c r="N1943"/>
  <c r="O1943"/>
  <c r="M1942"/>
  <c r="N1942"/>
  <c r="O1942"/>
  <c r="M1941"/>
  <c r="N1941"/>
  <c r="O1941"/>
  <c r="M1940"/>
  <c r="N1940"/>
  <c r="O1940"/>
  <c r="M1939"/>
  <c r="N1939"/>
  <c r="O1939"/>
  <c r="M1938"/>
  <c r="N1938"/>
  <c r="O1938"/>
  <c r="M1937"/>
  <c r="N1937"/>
  <c r="O1937"/>
  <c r="M1936"/>
  <c r="N1936"/>
  <c r="O1936"/>
  <c r="M1935"/>
  <c r="N1935"/>
  <c r="O1935"/>
  <c r="M1934"/>
  <c r="N1934"/>
  <c r="O1934"/>
  <c r="M1933"/>
  <c r="N1933"/>
  <c r="O1933"/>
  <c r="M1932"/>
  <c r="N1932"/>
  <c r="O1932"/>
  <c r="M1931"/>
  <c r="N1931"/>
  <c r="M1930"/>
  <c r="N1930"/>
  <c r="M1928"/>
  <c r="N1928"/>
  <c r="M1927"/>
  <c r="N1927"/>
  <c r="O1927"/>
  <c r="M1926"/>
  <c r="N1926"/>
  <c r="O1926"/>
  <c r="M1925"/>
  <c r="N1925"/>
  <c r="O1925"/>
  <c r="M1924"/>
  <c r="N1924"/>
  <c r="O1924"/>
  <c r="M1923"/>
  <c r="N1923"/>
  <c r="O1923"/>
  <c r="M1922"/>
  <c r="N1922"/>
  <c r="O1922"/>
  <c r="M1921"/>
  <c r="N1921"/>
  <c r="O1921"/>
  <c r="M1918"/>
  <c r="N1918"/>
  <c r="O1918"/>
  <c r="M1916"/>
  <c r="N1916"/>
  <c r="O1916"/>
  <c r="M1914"/>
  <c r="N1914"/>
  <c r="O1914"/>
  <c r="M1912"/>
  <c r="N1912"/>
  <c r="O1912"/>
  <c r="M1910"/>
  <c r="N1910"/>
  <c r="O1910"/>
  <c r="M1909"/>
  <c r="N1909"/>
  <c r="O1909"/>
  <c r="M1908"/>
  <c r="N1908"/>
  <c r="O1908"/>
  <c r="M1906"/>
  <c r="N1906"/>
  <c r="O1906"/>
  <c r="M1905"/>
  <c r="N1905"/>
  <c r="O1905"/>
  <c r="M1904"/>
  <c r="N1904"/>
  <c r="O1904"/>
  <c r="M1903"/>
  <c r="N1903"/>
  <c r="O1903"/>
  <c r="M1902"/>
  <c r="N1902"/>
  <c r="O1902"/>
  <c r="M1900"/>
  <c r="N1900"/>
  <c r="O1900"/>
  <c r="M1896"/>
  <c r="N1896"/>
  <c r="O1896"/>
  <c r="M1895"/>
  <c r="N1895"/>
  <c r="O1895"/>
  <c r="M1894"/>
  <c r="N1894"/>
  <c r="O1894"/>
  <c r="M1892"/>
  <c r="N1892"/>
  <c r="O1892"/>
  <c r="M1891"/>
  <c r="N1891"/>
  <c r="O1891"/>
  <c r="M1889"/>
  <c r="N1889"/>
  <c r="O1889"/>
  <c r="M1887"/>
  <c r="N1887"/>
  <c r="O1887"/>
  <c r="M1884"/>
  <c r="N1884"/>
  <c r="O1884"/>
  <c r="M1883"/>
  <c r="N1883"/>
  <c r="O1883"/>
  <c r="M1882"/>
  <c r="N1882"/>
  <c r="O1882"/>
  <c r="M1880"/>
  <c r="N1880"/>
  <c r="O1880"/>
  <c r="M1875"/>
  <c r="N1875"/>
  <c r="O1875"/>
  <c r="M1874"/>
  <c r="N1874"/>
  <c r="O1874"/>
  <c r="M1872"/>
  <c r="N1872"/>
  <c r="O1872"/>
  <c r="M1869"/>
  <c r="N1869"/>
  <c r="O1869"/>
  <c r="M1866"/>
  <c r="N1866"/>
  <c r="O1866"/>
  <c r="M1864"/>
  <c r="N1864"/>
  <c r="O1864"/>
  <c r="M1862"/>
  <c r="N1862"/>
  <c r="O1862"/>
  <c r="M1858"/>
  <c r="N1858"/>
  <c r="O1858"/>
  <c r="M1856"/>
  <c r="N1856"/>
  <c r="O1856"/>
  <c r="M1855"/>
  <c r="N1855"/>
  <c r="O1855"/>
  <c r="M1854"/>
  <c r="N1854"/>
  <c r="O1854"/>
  <c r="M1852"/>
  <c r="N1852"/>
  <c r="O1852"/>
  <c r="M1850"/>
  <c r="N1850"/>
  <c r="O1850"/>
  <c r="M1848"/>
  <c r="N1848"/>
  <c r="O1848"/>
  <c r="M1845"/>
  <c r="N1845"/>
  <c r="O1845"/>
  <c r="M1844"/>
  <c r="N1844"/>
  <c r="O1844"/>
  <c r="M1842"/>
  <c r="N1842"/>
  <c r="O1842"/>
  <c r="M1838"/>
  <c r="N1838"/>
  <c r="O1838"/>
  <c r="M1837"/>
  <c r="N1837"/>
  <c r="O1837"/>
  <c r="M1836"/>
  <c r="N1836"/>
  <c r="O1836"/>
  <c r="M1834"/>
  <c r="N1834"/>
  <c r="O1834"/>
  <c r="M1831"/>
  <c r="N1831"/>
  <c r="O1831"/>
  <c r="M1829"/>
  <c r="N1829"/>
  <c r="O1829"/>
  <c r="M1828"/>
  <c r="N1828"/>
  <c r="O1828"/>
  <c r="M1827"/>
  <c r="N1827"/>
  <c r="O1827"/>
  <c r="M1825"/>
  <c r="N1825"/>
  <c r="O1825"/>
  <c r="M1823"/>
  <c r="N1823"/>
  <c r="O1823"/>
  <c r="M1822"/>
  <c r="N1822"/>
  <c r="O1822"/>
  <c r="M1821"/>
  <c r="N1821"/>
  <c r="O1821"/>
  <c r="M1820"/>
  <c r="N1820"/>
  <c r="O1820"/>
  <c r="M1819"/>
  <c r="N1819"/>
  <c r="O1819"/>
  <c r="E1818"/>
  <c r="M1818"/>
  <c r="N1818"/>
  <c r="O1818"/>
  <c r="E1817"/>
  <c r="M1817"/>
  <c r="N1817"/>
  <c r="O1817"/>
  <c r="E1816"/>
  <c r="M1816"/>
  <c r="N1816"/>
  <c r="O1816"/>
  <c r="E1815"/>
  <c r="M1815"/>
  <c r="N1815"/>
  <c r="O1815"/>
  <c r="E1814"/>
  <c r="M1814"/>
  <c r="N1814"/>
  <c r="O1814"/>
  <c r="E1813"/>
  <c r="M1813"/>
  <c r="N1813"/>
  <c r="O1813"/>
  <c r="M1812"/>
  <c r="N1812"/>
  <c r="O1812"/>
  <c r="E1811"/>
  <c r="M1811"/>
  <c r="N1811"/>
  <c r="O1811"/>
  <c r="E1810"/>
  <c r="M1810"/>
  <c r="N1810"/>
  <c r="O1810"/>
  <c r="E1809"/>
  <c r="M1809"/>
  <c r="N1809"/>
  <c r="O1809"/>
  <c r="E1808"/>
  <c r="M1808"/>
  <c r="N1808"/>
  <c r="O1808"/>
  <c r="M1807"/>
  <c r="N1807"/>
  <c r="O1807"/>
  <c r="E1806"/>
  <c r="M1806"/>
  <c r="N1806"/>
  <c r="O1806"/>
  <c r="M1805"/>
  <c r="N1805"/>
  <c r="O1805"/>
  <c r="E1804"/>
  <c r="M1804"/>
  <c r="N1804"/>
  <c r="O1804"/>
  <c r="M1803"/>
  <c r="N1803"/>
  <c r="O1803"/>
  <c r="E1802"/>
  <c r="M1802"/>
  <c r="N1802"/>
  <c r="O1802"/>
  <c r="E1801"/>
  <c r="M1801"/>
  <c r="N1801"/>
  <c r="O1801"/>
  <c r="E1800"/>
  <c r="M1800"/>
  <c r="N1800"/>
  <c r="O1800"/>
  <c r="M1799"/>
  <c r="N1799"/>
  <c r="O1799"/>
  <c r="E1798"/>
  <c r="M1798"/>
  <c r="N1798"/>
  <c r="O1798"/>
  <c r="E1797"/>
  <c r="M1797"/>
  <c r="N1797"/>
  <c r="O1797"/>
  <c r="E1796"/>
  <c r="M1796"/>
  <c r="N1796"/>
  <c r="O1796"/>
  <c r="M1795"/>
  <c r="N1795"/>
  <c r="O1795"/>
  <c r="M1794"/>
  <c r="N1794"/>
  <c r="O1794"/>
  <c r="E1793"/>
  <c r="M1793"/>
  <c r="N1793"/>
  <c r="O1793"/>
  <c r="E1792"/>
  <c r="M1792"/>
  <c r="N1792"/>
  <c r="O1792"/>
  <c r="M1791"/>
  <c r="N1791"/>
  <c r="O1791"/>
  <c r="E1790"/>
  <c r="M1790"/>
  <c r="N1790"/>
  <c r="O1790"/>
  <c r="E1789"/>
  <c r="M1789"/>
  <c r="N1789"/>
  <c r="O1789"/>
  <c r="E1788"/>
  <c r="M1788"/>
  <c r="N1788"/>
  <c r="O1788"/>
  <c r="M1787"/>
  <c r="N1787"/>
  <c r="O1787"/>
  <c r="E1786"/>
  <c r="M1786"/>
  <c r="N1786"/>
  <c r="O1786"/>
  <c r="M1785"/>
  <c r="N1785"/>
  <c r="O1785"/>
  <c r="E1784"/>
  <c r="M1784"/>
  <c r="N1784"/>
  <c r="O1784"/>
  <c r="E1783"/>
  <c r="M1783"/>
  <c r="N1783"/>
  <c r="O1783"/>
  <c r="E1782"/>
  <c r="M1782"/>
  <c r="N1782"/>
  <c r="O1782"/>
  <c r="E1781"/>
  <c r="M1781"/>
  <c r="N1781"/>
  <c r="O1781"/>
  <c r="M1780"/>
  <c r="N1780"/>
  <c r="O1780"/>
  <c r="M1779"/>
  <c r="N1779"/>
  <c r="O1779"/>
  <c r="E1778"/>
  <c r="M1778"/>
  <c r="N1778"/>
  <c r="O1778"/>
  <c r="E1777"/>
  <c r="M1777"/>
  <c r="N1777"/>
  <c r="O1777"/>
  <c r="E1776"/>
  <c r="M1776"/>
  <c r="N1776"/>
  <c r="O1776"/>
  <c r="E1775"/>
  <c r="M1775"/>
  <c r="N1775"/>
  <c r="O1775"/>
  <c r="M1774"/>
  <c r="N1774"/>
  <c r="O1774"/>
  <c r="M1773"/>
  <c r="N1773"/>
  <c r="O1773"/>
  <c r="M1772"/>
  <c r="N1772"/>
  <c r="O1772"/>
  <c r="M1771"/>
  <c r="N1771"/>
  <c r="O1771"/>
  <c r="M1770"/>
  <c r="N1770"/>
  <c r="O1770"/>
  <c r="M1769"/>
  <c r="N1769"/>
  <c r="O1769"/>
  <c r="M1768"/>
  <c r="N1768"/>
  <c r="O1768"/>
  <c r="M1767"/>
  <c r="N1767"/>
  <c r="O1767"/>
  <c r="M1766"/>
  <c r="N1766"/>
  <c r="O1766"/>
  <c r="M1765"/>
  <c r="N1765"/>
  <c r="O1765"/>
  <c r="M1764"/>
  <c r="N1764"/>
  <c r="O1764"/>
  <c r="M1763"/>
  <c r="N1763"/>
  <c r="O1763"/>
  <c r="M1762"/>
  <c r="N1762"/>
  <c r="O1762"/>
  <c r="M1761"/>
  <c r="N1761"/>
  <c r="O1761"/>
  <c r="M1760"/>
  <c r="N1760"/>
  <c r="M1759"/>
  <c r="N1759"/>
  <c r="M1758"/>
  <c r="N1758"/>
  <c r="O1758"/>
  <c r="M1757"/>
  <c r="N1757"/>
  <c r="O1757"/>
  <c r="M1756"/>
  <c r="N1756"/>
  <c r="O1756"/>
  <c r="M1755"/>
  <c r="N1755"/>
  <c r="O1755"/>
  <c r="M1754"/>
  <c r="N1754"/>
  <c r="O1754"/>
  <c r="M1753"/>
  <c r="N1753"/>
  <c r="O1753"/>
  <c r="M1752"/>
  <c r="N1752"/>
  <c r="O1752"/>
  <c r="M1751"/>
  <c r="N1751"/>
  <c r="O1751"/>
  <c r="M1750"/>
  <c r="N1750"/>
  <c r="O1750"/>
  <c r="M1749"/>
  <c r="N1749"/>
  <c r="O1749"/>
  <c r="M1748"/>
  <c r="N1748"/>
  <c r="O1748"/>
  <c r="M1747"/>
  <c r="N1747"/>
  <c r="O1747"/>
  <c r="M1746"/>
  <c r="N1746"/>
  <c r="O1746"/>
  <c r="M1745"/>
  <c r="N1745"/>
  <c r="O1745"/>
  <c r="M1744"/>
  <c r="N1744"/>
  <c r="O1744"/>
  <c r="M1743"/>
  <c r="N1743"/>
  <c r="O1743"/>
  <c r="M1742"/>
  <c r="N1742"/>
  <c r="O1742"/>
  <c r="M1741"/>
  <c r="N1741"/>
  <c r="O1741"/>
  <c r="M1736"/>
  <c r="N1736"/>
  <c r="O1736"/>
  <c r="M1730"/>
  <c r="N1730"/>
  <c r="O1730"/>
  <c r="M1724"/>
  <c r="N1724"/>
  <c r="O1724"/>
  <c r="M1718"/>
  <c r="N1718"/>
  <c r="O1718"/>
  <c r="M1712"/>
  <c r="N1712"/>
  <c r="O1712"/>
  <c r="M1706"/>
  <c r="N1706"/>
  <c r="O1706"/>
  <c r="M1705"/>
  <c r="N1705"/>
  <c r="O1705"/>
  <c r="M1703"/>
  <c r="N1703"/>
  <c r="O1703"/>
  <c r="M1699"/>
  <c r="N1699"/>
  <c r="O1699"/>
  <c r="M1694"/>
  <c r="N1694"/>
  <c r="O1694"/>
  <c r="M1689"/>
  <c r="N1689"/>
  <c r="O1689"/>
  <c r="M1686"/>
  <c r="N1686"/>
  <c r="O1686"/>
  <c r="M1682"/>
  <c r="N1682"/>
  <c r="O1682"/>
  <c r="M1678"/>
  <c r="N1678"/>
  <c r="O1678"/>
  <c r="M1674"/>
  <c r="N1674"/>
  <c r="O1674"/>
  <c r="M1670"/>
  <c r="N1670"/>
  <c r="O1670"/>
  <c r="M1666"/>
  <c r="N1666"/>
  <c r="O1666"/>
  <c r="M1664"/>
  <c r="N1664"/>
  <c r="O1664"/>
  <c r="M1662"/>
  <c r="N1662"/>
  <c r="O1662"/>
  <c r="M1660"/>
  <c r="N1660"/>
  <c r="O1660"/>
  <c r="M1658"/>
  <c r="N1658"/>
  <c r="O1658"/>
  <c r="M1655"/>
  <c r="N1655"/>
  <c r="O1655"/>
  <c r="M1652"/>
  <c r="N1652"/>
  <c r="O1652"/>
  <c r="M1650"/>
  <c r="N1650"/>
  <c r="O1650"/>
  <c r="M1648"/>
  <c r="N1648"/>
  <c r="O1648"/>
  <c r="M1646"/>
  <c r="N1646"/>
  <c r="O1646"/>
  <c r="M1645"/>
  <c r="N1645"/>
  <c r="O1645"/>
  <c r="M1644"/>
  <c r="N1644"/>
  <c r="O1644"/>
  <c r="M1642"/>
  <c r="N1642"/>
  <c r="O1642"/>
  <c r="N1641"/>
  <c r="M1640"/>
  <c r="N1640"/>
  <c r="O1640"/>
  <c r="M1638"/>
  <c r="N1638"/>
  <c r="O1638"/>
  <c r="M1636"/>
  <c r="N1636"/>
  <c r="O1636"/>
  <c r="M1634"/>
  <c r="N1634"/>
  <c r="O1634"/>
  <c r="M1632"/>
  <c r="N1632"/>
  <c r="O1632"/>
  <c r="M1631"/>
  <c r="N1631"/>
  <c r="O1631"/>
  <c r="M1629"/>
  <c r="N1629"/>
  <c r="O1629"/>
  <c r="M1628"/>
  <c r="N1628"/>
  <c r="O1628"/>
  <c r="M1625"/>
  <c r="N1625"/>
  <c r="O1625"/>
  <c r="M1623"/>
  <c r="N1623"/>
  <c r="O1623"/>
  <c r="M1621"/>
  <c r="N1621"/>
  <c r="O1621"/>
  <c r="M1620"/>
  <c r="N1620"/>
  <c r="O1620"/>
  <c r="M1618"/>
  <c r="N1618"/>
  <c r="O1618"/>
  <c r="M1617"/>
  <c r="N1617"/>
  <c r="O1617"/>
  <c r="M1616"/>
  <c r="N1616"/>
  <c r="O1616"/>
  <c r="N1614"/>
  <c r="N1612"/>
  <c r="M1611"/>
  <c r="N1611"/>
  <c r="O1611"/>
  <c r="M1610"/>
  <c r="N1610"/>
  <c r="O1610"/>
  <c r="M1609"/>
  <c r="N1609"/>
  <c r="O1609"/>
  <c r="M1608"/>
  <c r="N1608"/>
  <c r="O1608"/>
  <c r="M1607"/>
  <c r="N1607"/>
  <c r="O1607"/>
  <c r="M1606"/>
  <c r="N1606"/>
  <c r="O1606"/>
  <c r="M1605"/>
  <c r="N1605"/>
  <c r="O1605"/>
  <c r="M1604"/>
  <c r="N1604"/>
  <c r="O1604"/>
  <c r="M1603"/>
  <c r="N1603"/>
  <c r="O1603"/>
  <c r="M1602"/>
  <c r="N1602"/>
  <c r="O1602"/>
  <c r="M1601"/>
  <c r="N1601"/>
  <c r="O1601"/>
  <c r="M1600"/>
  <c r="N1600"/>
  <c r="O1600"/>
  <c r="M1599"/>
  <c r="N1599"/>
  <c r="O1599"/>
  <c r="M1598"/>
  <c r="N1598"/>
  <c r="O1598"/>
  <c r="M1597"/>
  <c r="N1597"/>
  <c r="O1597"/>
  <c r="M1596"/>
  <c r="N1596"/>
  <c r="O1596"/>
  <c r="M1595"/>
  <c r="N1595"/>
  <c r="O1595"/>
  <c r="M1594"/>
  <c r="N1594"/>
  <c r="O1594"/>
  <c r="M1593"/>
  <c r="N1593"/>
  <c r="O1593"/>
  <c r="M1592"/>
  <c r="N1592"/>
  <c r="O1592"/>
  <c r="M1591"/>
  <c r="N1591"/>
  <c r="O1591"/>
  <c r="M1589"/>
  <c r="N1589"/>
  <c r="O1589"/>
  <c r="M1588"/>
  <c r="N1588"/>
  <c r="O1588"/>
  <c r="M1587"/>
  <c r="N1587"/>
  <c r="O1587"/>
  <c r="M1585"/>
  <c r="N1585"/>
  <c r="O1585"/>
  <c r="M1584"/>
  <c r="N1584"/>
  <c r="M1582"/>
  <c r="N1582"/>
  <c r="O1582"/>
  <c r="M1580"/>
  <c r="N1580"/>
  <c r="O1580"/>
  <c r="M1579"/>
  <c r="N1579"/>
  <c r="O1579"/>
  <c r="M1577"/>
  <c r="N1577"/>
  <c r="O1577"/>
  <c r="M1576"/>
  <c r="N1576"/>
  <c r="M1575"/>
  <c r="N1575"/>
  <c r="O1575"/>
  <c r="M1574"/>
  <c r="N1574"/>
  <c r="O1574"/>
  <c r="M1573"/>
  <c r="N1573"/>
  <c r="O1573"/>
  <c r="M1571"/>
  <c r="N1571"/>
  <c r="O1571"/>
  <c r="M1570"/>
  <c r="N1570"/>
  <c r="O1570"/>
  <c r="M1568"/>
  <c r="N1568"/>
  <c r="O1568"/>
  <c r="M1566"/>
  <c r="N1566"/>
  <c r="O1566"/>
  <c r="M1565"/>
  <c r="N1565"/>
  <c r="O1565"/>
  <c r="N1564"/>
  <c r="M1563"/>
  <c r="N1563"/>
  <c r="O1563"/>
  <c r="M1562"/>
  <c r="N1562"/>
  <c r="O1562"/>
  <c r="N1561"/>
  <c r="O1561"/>
  <c r="M1559"/>
  <c r="N1559"/>
  <c r="O1559"/>
  <c r="M1558"/>
  <c r="N1558"/>
  <c r="O1558"/>
  <c r="M1557"/>
  <c r="N1557"/>
  <c r="O1557"/>
  <c r="M1556"/>
  <c r="N1556"/>
  <c r="O1556"/>
  <c r="M1554"/>
  <c r="N1554"/>
  <c r="O1554"/>
  <c r="N1553"/>
  <c r="M1551"/>
  <c r="N1551"/>
  <c r="O1551"/>
  <c r="M1549"/>
  <c r="N1549"/>
  <c r="O1549"/>
  <c r="M1548"/>
  <c r="N1548"/>
  <c r="O1548"/>
  <c r="M1547"/>
  <c r="N1547"/>
  <c r="O1547"/>
  <c r="M1545"/>
  <c r="N1545"/>
  <c r="O1545"/>
  <c r="M1544"/>
  <c r="N1544"/>
  <c r="O1544"/>
  <c r="M1542"/>
  <c r="N1542"/>
  <c r="O1542"/>
  <c r="M1541"/>
  <c r="N1541"/>
  <c r="O1541"/>
  <c r="M1540"/>
  <c r="N1540"/>
  <c r="O1540"/>
  <c r="M1539"/>
  <c r="N1539"/>
  <c r="O1539"/>
  <c r="M1538"/>
  <c r="N1538"/>
  <c r="O1538"/>
  <c r="M1536"/>
  <c r="N1536"/>
  <c r="O1536"/>
  <c r="M1534"/>
  <c r="N1534"/>
  <c r="O1534"/>
  <c r="M1532"/>
  <c r="N1532"/>
  <c r="O1532"/>
  <c r="M1531"/>
  <c r="L1531"/>
  <c r="M1529"/>
  <c r="L1529"/>
  <c r="M1528"/>
  <c r="L1528"/>
  <c r="M1527"/>
  <c r="L1527"/>
  <c r="M1526"/>
  <c r="L1526"/>
  <c r="M1525"/>
  <c r="L1525"/>
  <c r="M1524"/>
  <c r="L1524"/>
  <c r="M1523"/>
  <c r="L1523"/>
  <c r="M1522"/>
  <c r="L1522"/>
  <c r="M1521"/>
  <c r="L1521"/>
  <c r="M1520"/>
  <c r="L1520"/>
  <c r="M1519"/>
  <c r="L1519"/>
  <c r="M1518"/>
  <c r="L1518"/>
  <c r="M1517"/>
  <c r="L1517"/>
  <c r="M1516"/>
  <c r="L1516"/>
  <c r="M1515"/>
  <c r="L1515"/>
  <c r="M1513"/>
  <c r="L1513"/>
  <c r="M1511"/>
  <c r="L1511"/>
  <c r="M1510"/>
  <c r="L1510"/>
  <c r="M1509"/>
  <c r="L1509"/>
  <c r="M1508"/>
  <c r="L1508"/>
  <c r="M1507"/>
  <c r="L1507"/>
  <c r="M1506"/>
  <c r="L1506"/>
  <c r="M1504"/>
  <c r="L1504"/>
  <c r="M1502"/>
  <c r="L1502"/>
  <c r="M1501"/>
  <c r="L1501"/>
  <c r="M1500"/>
  <c r="L1500"/>
  <c r="M1498"/>
  <c r="L1498"/>
  <c r="M1496"/>
  <c r="L1496"/>
  <c r="M1494"/>
  <c r="L1494"/>
  <c r="M1493"/>
  <c r="L1493"/>
  <c r="M1491"/>
  <c r="L1491"/>
  <c r="M1489"/>
  <c r="L1489"/>
  <c r="M1487"/>
  <c r="L1487"/>
  <c r="M1485"/>
  <c r="L1485"/>
  <c r="M1483"/>
  <c r="L1483"/>
  <c r="M1481"/>
  <c r="N1481"/>
  <c r="O1481"/>
  <c r="L1481"/>
  <c r="M1479"/>
  <c r="L1479"/>
  <c r="M1477"/>
  <c r="L1477"/>
  <c r="M1475"/>
  <c r="L1475"/>
  <c r="M1473"/>
  <c r="L1473"/>
  <c r="M1471"/>
  <c r="L1471"/>
  <c r="M1469"/>
  <c r="L1469"/>
  <c r="M1467"/>
  <c r="L1467"/>
  <c r="M1465"/>
  <c r="L1465"/>
  <c r="M1464"/>
  <c r="L1464"/>
  <c r="M1462"/>
  <c r="L1462"/>
  <c r="M1460"/>
  <c r="L1460"/>
  <c r="M1458"/>
  <c r="L1458"/>
  <c r="M1456"/>
  <c r="L1456"/>
  <c r="M1454"/>
  <c r="L1454"/>
  <c r="M1452"/>
  <c r="L1452"/>
  <c r="M1450"/>
  <c r="L1450"/>
  <c r="M1448"/>
  <c r="L1448"/>
  <c r="M1447"/>
  <c r="M1446"/>
  <c r="L1446"/>
  <c r="M1444"/>
  <c r="L1444"/>
  <c r="N1444"/>
  <c r="O1444"/>
  <c r="M1442"/>
  <c r="L1442"/>
  <c r="M1441"/>
  <c r="L1441"/>
  <c r="M1439"/>
  <c r="L1439"/>
  <c r="M1437"/>
  <c r="L1437"/>
  <c r="M1435"/>
  <c r="L1435"/>
  <c r="M1434"/>
  <c r="L1434"/>
  <c r="M1433"/>
  <c r="L1433"/>
  <c r="M1431"/>
  <c r="L1431"/>
  <c r="M1429"/>
  <c r="L1429"/>
  <c r="M1428"/>
  <c r="L1428"/>
  <c r="M1426"/>
  <c r="L1426"/>
  <c r="M1425"/>
  <c r="L1425"/>
  <c r="M1423"/>
  <c r="L1423"/>
  <c r="M1422"/>
  <c r="L1422"/>
  <c r="M1421"/>
  <c r="L1421"/>
  <c r="M1420"/>
  <c r="L1420"/>
  <c r="N1420"/>
  <c r="O1420"/>
  <c r="M1418"/>
  <c r="L1418"/>
  <c r="M1416"/>
  <c r="L1416"/>
  <c r="M1415"/>
  <c r="L1415"/>
  <c r="M1414"/>
  <c r="L1414"/>
  <c r="M1413"/>
  <c r="L1413"/>
  <c r="M1412"/>
  <c r="N1412"/>
  <c r="O1412"/>
  <c r="M1410"/>
  <c r="L1410"/>
  <c r="M1408"/>
  <c r="L1408"/>
  <c r="M1407"/>
  <c r="N1407"/>
  <c r="O1407"/>
  <c r="M1406"/>
  <c r="N1406"/>
  <c r="O1406"/>
  <c r="M1405"/>
  <c r="N1405"/>
  <c r="O1405"/>
  <c r="M1404"/>
  <c r="N1404"/>
  <c r="O1404"/>
  <c r="M1402"/>
  <c r="N1402"/>
  <c r="O1402"/>
  <c r="M1400"/>
  <c r="N1400"/>
  <c r="O1400"/>
  <c r="M1399"/>
  <c r="N1399"/>
  <c r="O1399"/>
  <c r="M1396"/>
  <c r="N1396"/>
  <c r="O1396"/>
  <c r="M1394"/>
  <c r="N1394"/>
  <c r="O1394"/>
  <c r="M1393"/>
  <c r="N1393"/>
  <c r="O1393"/>
  <c r="M1392"/>
  <c r="N1392"/>
  <c r="O1392"/>
  <c r="M1391"/>
  <c r="N1391"/>
  <c r="O1391"/>
  <c r="M1390"/>
  <c r="N1390"/>
  <c r="O1390"/>
  <c r="M1388"/>
  <c r="N1388"/>
  <c r="O1388"/>
  <c r="M1387"/>
  <c r="N1387"/>
  <c r="O1387"/>
  <c r="M1386"/>
  <c r="N1386"/>
  <c r="O1386"/>
  <c r="M1385"/>
  <c r="N1385"/>
  <c r="O1385"/>
  <c r="M1384"/>
  <c r="N1384"/>
  <c r="O1384"/>
  <c r="M1383"/>
  <c r="N1383"/>
  <c r="O1383"/>
  <c r="M1382"/>
  <c r="N1382"/>
  <c r="O1382"/>
  <c r="M1381"/>
  <c r="N1381"/>
  <c r="O1381"/>
  <c r="M1380"/>
  <c r="N1380"/>
  <c r="O1380"/>
  <c r="M1379"/>
  <c r="N1379"/>
  <c r="O1379"/>
  <c r="M1378"/>
  <c r="N1378"/>
  <c r="O1378"/>
  <c r="M1377"/>
  <c r="N1377"/>
  <c r="O1377"/>
  <c r="M1376"/>
  <c r="N1376"/>
  <c r="O1376"/>
  <c r="M1375"/>
  <c r="N1375"/>
  <c r="O1375"/>
  <c r="M1373"/>
  <c r="N1373"/>
  <c r="O1373"/>
  <c r="M1372"/>
  <c r="N1372"/>
  <c r="O1372"/>
  <c r="M1371"/>
  <c r="N1371"/>
  <c r="O1371"/>
  <c r="M1370"/>
  <c r="N1370"/>
  <c r="O1370"/>
  <c r="M1369"/>
  <c r="N1369"/>
  <c r="O1369"/>
  <c r="M1368"/>
  <c r="N1368"/>
  <c r="O1368"/>
  <c r="M1366"/>
  <c r="N1366"/>
  <c r="O1366"/>
  <c r="M1364"/>
  <c r="N1364"/>
  <c r="O1364"/>
  <c r="M1363"/>
  <c r="N1363"/>
  <c r="O1363"/>
  <c r="M1362"/>
  <c r="N1362"/>
  <c r="O1362"/>
  <c r="M1359"/>
  <c r="N1359"/>
  <c r="O1359"/>
  <c r="M1357"/>
  <c r="N1357"/>
  <c r="O1357"/>
  <c r="M1354"/>
  <c r="N1354"/>
  <c r="O1354"/>
  <c r="M1353"/>
  <c r="N1353"/>
  <c r="O1353"/>
  <c r="M1352"/>
  <c r="N1352"/>
  <c r="O1352"/>
  <c r="M1351"/>
  <c r="N1351"/>
  <c r="O1351"/>
  <c r="M1349"/>
  <c r="N1349"/>
  <c r="M1348"/>
  <c r="N1348"/>
  <c r="O1348"/>
  <c r="M1347"/>
  <c r="N1347"/>
  <c r="O1347"/>
  <c r="M1346"/>
  <c r="N1346"/>
  <c r="O1346"/>
  <c r="M1345"/>
  <c r="N1345"/>
  <c r="O1345"/>
  <c r="M1344"/>
  <c r="N1344"/>
  <c r="O1344"/>
  <c r="M1342"/>
  <c r="N1342"/>
  <c r="O1342"/>
  <c r="M1340"/>
  <c r="N1340"/>
  <c r="O1340"/>
  <c r="M1338"/>
  <c r="N1338"/>
  <c r="O1338"/>
  <c r="M1336"/>
  <c r="N1336"/>
  <c r="O1336"/>
  <c r="M1335"/>
  <c r="N1335"/>
  <c r="O1335"/>
  <c r="M1334"/>
  <c r="N1334"/>
  <c r="O1334"/>
  <c r="M1332"/>
  <c r="N1332"/>
  <c r="O1332"/>
  <c r="M1330"/>
  <c r="N1330"/>
  <c r="O1330"/>
  <c r="M1329"/>
  <c r="N1329"/>
  <c r="O1329"/>
  <c r="M1328"/>
  <c r="N1328"/>
  <c r="O1328"/>
  <c r="M1326"/>
  <c r="N1326"/>
  <c r="O1326"/>
  <c r="M1324"/>
  <c r="N1324"/>
  <c r="O1324"/>
  <c r="M1323"/>
  <c r="N1323"/>
  <c r="O1323"/>
  <c r="M1321"/>
  <c r="N1321"/>
  <c r="O1321"/>
  <c r="M1319"/>
  <c r="N1319"/>
  <c r="O1319"/>
  <c r="M1317"/>
  <c r="N1317"/>
  <c r="O1317"/>
  <c r="M1315"/>
  <c r="N1315"/>
  <c r="O1315"/>
  <c r="M1313"/>
  <c r="N1313"/>
  <c r="O1313"/>
  <c r="M1311"/>
  <c r="N1311"/>
  <c r="O1311"/>
  <c r="M1309"/>
  <c r="N1309"/>
  <c r="O1309"/>
  <c r="M1307"/>
  <c r="N1307"/>
  <c r="O1307"/>
  <c r="M1305"/>
  <c r="N1305"/>
  <c r="O1305"/>
  <c r="M1303"/>
  <c r="N1303"/>
  <c r="O1303"/>
  <c r="M1301"/>
  <c r="N1301"/>
  <c r="O1301"/>
  <c r="M1300"/>
  <c r="N1300"/>
  <c r="O1300"/>
  <c r="M1298"/>
  <c r="N1298"/>
  <c r="O1298"/>
  <c r="M1296"/>
  <c r="N1296"/>
  <c r="O1296"/>
  <c r="M1295"/>
  <c r="N1295"/>
  <c r="O1295"/>
  <c r="M1294"/>
  <c r="N1294"/>
  <c r="O1294"/>
  <c r="M1292"/>
  <c r="N1292"/>
  <c r="O1292"/>
  <c r="M1290"/>
  <c r="N1290"/>
  <c r="O1290"/>
  <c r="M1289"/>
  <c r="N1289"/>
  <c r="O1289"/>
  <c r="M1288"/>
  <c r="N1288"/>
  <c r="O1288"/>
  <c r="M1286"/>
  <c r="N1286"/>
  <c r="O1286"/>
  <c r="M1285"/>
  <c r="N1285"/>
  <c r="O1285"/>
  <c r="M1283"/>
  <c r="N1283"/>
  <c r="O1283"/>
  <c r="M1281"/>
  <c r="N1281"/>
  <c r="O1281"/>
  <c r="M1279"/>
  <c r="N1279"/>
  <c r="O1279"/>
  <c r="M1277"/>
  <c r="N1277"/>
  <c r="O1277"/>
  <c r="M1276"/>
  <c r="N1276"/>
  <c r="O1276"/>
  <c r="M1275"/>
  <c r="N1275"/>
  <c r="O1275"/>
  <c r="M1272"/>
  <c r="N1272"/>
  <c r="O1272"/>
  <c r="M1270"/>
  <c r="N1270"/>
  <c r="O1270"/>
  <c r="M1268"/>
  <c r="N1268"/>
  <c r="O1268"/>
  <c r="M1266"/>
  <c r="N1266"/>
  <c r="O1266"/>
  <c r="M1263"/>
  <c r="N1263"/>
  <c r="O1263"/>
  <c r="M1260"/>
  <c r="N1260"/>
  <c r="O1260"/>
  <c r="M1256"/>
  <c r="N1256"/>
  <c r="O1256"/>
  <c r="M1254"/>
  <c r="N1254"/>
  <c r="O1254"/>
  <c r="N1253"/>
  <c r="M1253"/>
  <c r="M1250"/>
  <c r="N1250"/>
  <c r="O1250"/>
  <c r="M1249"/>
  <c r="N1249"/>
  <c r="O1249"/>
  <c r="M1247"/>
  <c r="N1247"/>
  <c r="O1247"/>
  <c r="M1245"/>
  <c r="N1245"/>
  <c r="O1245"/>
  <c r="M1241"/>
  <c r="N1241"/>
  <c r="O1241"/>
  <c r="M1238"/>
  <c r="N1238"/>
  <c r="O1238"/>
  <c r="M1235"/>
  <c r="N1235"/>
  <c r="O1235"/>
  <c r="M1233"/>
  <c r="N1233"/>
  <c r="O1233"/>
  <c r="M1231"/>
  <c r="N1231"/>
  <c r="O1231"/>
  <c r="M1229"/>
  <c r="N1229"/>
  <c r="M1227"/>
  <c r="N1227"/>
  <c r="O1227"/>
  <c r="M1225"/>
  <c r="N1225"/>
  <c r="O1225"/>
  <c r="M1221"/>
  <c r="N1221"/>
  <c r="O1221"/>
  <c r="M1220"/>
  <c r="N1220"/>
  <c r="O1220"/>
  <c r="M1219"/>
  <c r="N1219"/>
  <c r="O1219"/>
  <c r="M1217"/>
  <c r="N1217"/>
  <c r="O1217"/>
  <c r="M1215"/>
  <c r="N1215"/>
  <c r="O1215"/>
  <c r="M1214"/>
  <c r="N1214"/>
  <c r="O1214"/>
  <c r="M1212"/>
  <c r="N1212"/>
  <c r="O1212"/>
  <c r="M1209"/>
  <c r="N1209"/>
  <c r="O1209"/>
  <c r="M1206"/>
  <c r="N1206"/>
  <c r="O1206"/>
  <c r="M1204"/>
  <c r="N1204"/>
  <c r="O1204"/>
  <c r="M1203"/>
  <c r="N1203"/>
  <c r="O1203"/>
  <c r="M1200"/>
  <c r="N1200"/>
  <c r="O1200"/>
  <c r="M1197"/>
  <c r="N1197"/>
  <c r="O1197"/>
  <c r="M1194"/>
  <c r="N1194"/>
  <c r="O1194"/>
  <c r="M1192"/>
  <c r="N1192"/>
  <c r="O1192"/>
  <c r="M1190"/>
  <c r="N1190"/>
  <c r="O1190"/>
  <c r="M1188"/>
  <c r="N1188"/>
  <c r="O1188"/>
  <c r="M1186"/>
  <c r="N1186"/>
  <c r="O1186"/>
  <c r="M1184"/>
  <c r="N1184"/>
  <c r="O1184"/>
  <c r="M1179"/>
  <c r="N1179"/>
  <c r="O1179"/>
  <c r="M1177"/>
  <c r="N1177"/>
  <c r="O1177"/>
  <c r="M1175"/>
  <c r="N1175"/>
  <c r="O1175"/>
  <c r="M1173"/>
  <c r="N1173"/>
  <c r="O1173"/>
  <c r="M1171"/>
  <c r="N1171"/>
  <c r="O1171"/>
  <c r="M1168"/>
  <c r="N1168"/>
  <c r="O1168"/>
  <c r="M1166"/>
  <c r="N1166"/>
  <c r="O1166"/>
  <c r="M1165"/>
  <c r="N1165"/>
  <c r="O1165"/>
  <c r="M1163"/>
  <c r="N1163"/>
  <c r="O1163"/>
  <c r="M1160"/>
  <c r="N1160"/>
  <c r="O1160"/>
  <c r="M1157"/>
  <c r="N1157"/>
  <c r="O1157"/>
  <c r="M1154"/>
  <c r="N1154"/>
  <c r="O1154"/>
  <c r="M1152"/>
  <c r="N1152"/>
  <c r="O1152"/>
  <c r="M1151"/>
  <c r="N1151"/>
  <c r="O1151"/>
  <c r="M1148"/>
  <c r="N1148"/>
  <c r="O1148"/>
  <c r="M1144"/>
  <c r="N1144"/>
  <c r="O1144"/>
  <c r="M1141"/>
  <c r="N1141"/>
  <c r="O1141"/>
  <c r="M1139"/>
  <c r="N1139"/>
  <c r="O1139"/>
  <c r="M1135"/>
  <c r="N1135"/>
  <c r="O1135"/>
  <c r="M1132"/>
  <c r="N1132"/>
  <c r="O1132"/>
  <c r="M1130"/>
  <c r="N1130"/>
  <c r="O1130"/>
  <c r="M1128"/>
  <c r="N1128"/>
  <c r="O1128"/>
  <c r="M1125"/>
  <c r="N1125"/>
  <c r="O1125"/>
  <c r="M1122"/>
  <c r="N1122"/>
  <c r="O1122"/>
  <c r="M1119"/>
  <c r="N1119"/>
  <c r="O1119"/>
  <c r="M1117"/>
  <c r="N1117"/>
  <c r="O1117"/>
  <c r="M1115"/>
  <c r="N1115"/>
  <c r="O1115"/>
  <c r="M1112"/>
  <c r="N1112"/>
  <c r="O1112"/>
  <c r="M1110"/>
  <c r="N1110"/>
  <c r="O1110"/>
  <c r="M1108"/>
  <c r="N1108"/>
  <c r="O1108"/>
  <c r="M1106"/>
  <c r="N1106"/>
  <c r="O1106"/>
  <c r="M1104"/>
  <c r="N1104"/>
  <c r="O1104"/>
  <c r="M1101"/>
  <c r="N1101"/>
  <c r="O1101"/>
  <c r="M1100"/>
  <c r="N1100"/>
  <c r="O1100"/>
  <c r="M1098"/>
  <c r="N1098"/>
  <c r="O1098"/>
  <c r="M1096"/>
  <c r="N1096"/>
  <c r="O1096"/>
  <c r="M1092"/>
  <c r="N1092"/>
  <c r="O1092"/>
  <c r="M1090"/>
  <c r="N1090"/>
  <c r="O1090"/>
  <c r="M1086"/>
  <c r="N1086"/>
  <c r="O1086"/>
  <c r="M1083"/>
  <c r="N1083"/>
  <c r="O1083"/>
  <c r="M1081"/>
  <c r="N1081"/>
  <c r="O1081"/>
  <c r="M1077"/>
  <c r="N1077"/>
  <c r="O1077"/>
  <c r="M1076"/>
  <c r="N1076"/>
  <c r="O1076"/>
  <c r="M1073"/>
  <c r="N1073"/>
  <c r="O1073"/>
  <c r="M1071"/>
  <c r="N1071"/>
  <c r="O1071"/>
  <c r="M1069"/>
  <c r="N1069"/>
  <c r="O1069"/>
  <c r="M1067"/>
  <c r="N1067"/>
  <c r="O1067"/>
  <c r="M1065"/>
  <c r="N1065"/>
  <c r="O1065"/>
  <c r="M1060"/>
  <c r="N1060"/>
  <c r="O1060"/>
  <c r="M1055"/>
  <c r="N1055"/>
  <c r="O1055"/>
  <c r="M1054"/>
  <c r="N1054"/>
  <c r="O1054"/>
  <c r="M1052"/>
  <c r="N1052"/>
  <c r="O1052"/>
  <c r="M1049"/>
  <c r="N1049"/>
  <c r="O1049"/>
  <c r="M1048"/>
  <c r="N1048"/>
  <c r="O1048"/>
  <c r="M1044"/>
  <c r="N1044"/>
  <c r="O1044"/>
  <c r="M1042"/>
  <c r="N1042"/>
  <c r="O1042"/>
  <c r="M1040"/>
  <c r="N1040"/>
  <c r="O1040"/>
  <c r="M1035"/>
  <c r="N1035"/>
  <c r="O1035"/>
  <c r="M1033"/>
  <c r="N1033"/>
  <c r="O1033"/>
  <c r="M1032"/>
  <c r="N1032"/>
  <c r="O1032"/>
  <c r="M1029"/>
  <c r="N1029"/>
  <c r="O1029"/>
  <c r="M1027"/>
  <c r="N1027"/>
  <c r="O1027"/>
  <c r="M1025"/>
  <c r="N1025"/>
  <c r="O1025"/>
  <c r="M1023"/>
  <c r="N1023"/>
  <c r="O1023"/>
  <c r="M1021"/>
  <c r="N1021"/>
  <c r="O1021"/>
  <c r="M1019"/>
  <c r="N1019"/>
  <c r="O1019"/>
  <c r="M1017"/>
  <c r="N1017"/>
  <c r="O1017"/>
  <c r="M1016"/>
  <c r="N1016"/>
  <c r="O1016"/>
  <c r="M1014"/>
  <c r="N1014"/>
  <c r="O1014"/>
  <c r="M1013"/>
  <c r="N1013"/>
  <c r="O1013"/>
  <c r="M1010"/>
  <c r="N1010"/>
  <c r="O1010"/>
  <c r="M1008"/>
  <c r="N1008"/>
  <c r="O1008"/>
  <c r="M1004"/>
  <c r="N1004"/>
  <c r="O1004"/>
  <c r="M1001"/>
  <c r="N1001"/>
  <c r="O1001"/>
  <c r="M999"/>
  <c r="N999"/>
  <c r="O999"/>
  <c r="M997"/>
  <c r="N997"/>
  <c r="O997"/>
  <c r="M994"/>
  <c r="N994"/>
  <c r="O994"/>
  <c r="M992"/>
  <c r="N992"/>
  <c r="O992"/>
  <c r="M990"/>
  <c r="N990"/>
  <c r="O990"/>
  <c r="M986"/>
  <c r="N986"/>
  <c r="O986"/>
  <c r="M985"/>
  <c r="N985"/>
  <c r="O985"/>
  <c r="M983"/>
  <c r="N983"/>
  <c r="O983"/>
  <c r="M982"/>
  <c r="N982"/>
  <c r="O982"/>
  <c r="M981"/>
  <c r="N981"/>
  <c r="O981"/>
  <c r="M979"/>
  <c r="N979"/>
  <c r="O979"/>
  <c r="M976"/>
  <c r="N976"/>
  <c r="O976"/>
  <c r="M974"/>
  <c r="N974"/>
  <c r="O974"/>
  <c r="M971"/>
  <c r="N971"/>
  <c r="O971"/>
  <c r="M969"/>
  <c r="N969"/>
  <c r="O969"/>
  <c r="M966"/>
  <c r="N966"/>
  <c r="O966"/>
  <c r="M964"/>
  <c r="N964"/>
  <c r="M963"/>
  <c r="N963"/>
  <c r="O963"/>
  <c r="M961"/>
  <c r="N961"/>
  <c r="O961"/>
  <c r="M958"/>
  <c r="N958"/>
  <c r="O958"/>
  <c r="M956"/>
  <c r="N956"/>
  <c r="O956"/>
  <c r="M954"/>
  <c r="N954"/>
  <c r="O954"/>
  <c r="M952"/>
  <c r="N952"/>
  <c r="O952"/>
  <c r="M948"/>
  <c r="N948"/>
  <c r="O948"/>
  <c r="M945"/>
  <c r="N945"/>
  <c r="O945"/>
  <c r="M943"/>
  <c r="N943"/>
  <c r="O943"/>
  <c r="M941"/>
  <c r="N941"/>
  <c r="O941"/>
  <c r="M939"/>
  <c r="N939"/>
  <c r="O939"/>
  <c r="M936"/>
  <c r="N936"/>
  <c r="O936"/>
  <c r="M934"/>
  <c r="N934"/>
  <c r="O934"/>
  <c r="M932"/>
  <c r="N932"/>
  <c r="O932"/>
  <c r="M929"/>
  <c r="N929"/>
  <c r="O929"/>
  <c r="M927"/>
  <c r="N927"/>
  <c r="O927"/>
  <c r="M925"/>
  <c r="N925"/>
  <c r="O925"/>
  <c r="M922"/>
  <c r="N922"/>
  <c r="O922"/>
  <c r="M920"/>
  <c r="N920"/>
  <c r="O920"/>
  <c r="M918"/>
  <c r="N918"/>
  <c r="O918"/>
  <c r="M916"/>
  <c r="N916"/>
  <c r="O916"/>
  <c r="M915"/>
  <c r="N915"/>
  <c r="O915"/>
  <c r="M913"/>
  <c r="N913"/>
  <c r="O913"/>
  <c r="M911"/>
  <c r="N911"/>
  <c r="O911"/>
  <c r="M909"/>
  <c r="N909"/>
  <c r="O909"/>
  <c r="M907"/>
  <c r="N907"/>
  <c r="O907"/>
  <c r="M906"/>
  <c r="N906"/>
  <c r="O906"/>
  <c r="M904"/>
  <c r="N904"/>
  <c r="O904"/>
  <c r="M902"/>
  <c r="N902"/>
  <c r="O902"/>
  <c r="M899"/>
  <c r="N899"/>
  <c r="O899"/>
  <c r="M897"/>
  <c r="N897"/>
  <c r="O897"/>
  <c r="M894"/>
  <c r="N894"/>
  <c r="O894"/>
  <c r="M890"/>
  <c r="N890"/>
  <c r="O890"/>
  <c r="M888"/>
  <c r="N888"/>
  <c r="O888"/>
  <c r="M887"/>
  <c r="N887"/>
  <c r="O887"/>
  <c r="M885"/>
  <c r="N885"/>
  <c r="O885"/>
  <c r="M883"/>
  <c r="N883"/>
  <c r="O883"/>
  <c r="M880"/>
  <c r="N880"/>
  <c r="O880"/>
  <c r="M878"/>
  <c r="N878"/>
  <c r="O878"/>
  <c r="M875"/>
  <c r="N875"/>
  <c r="O875"/>
  <c r="M873"/>
  <c r="N873"/>
  <c r="O873"/>
  <c r="M870"/>
  <c r="N870"/>
  <c r="O870"/>
  <c r="M869"/>
  <c r="N869"/>
  <c r="O869"/>
  <c r="M868"/>
  <c r="N868"/>
  <c r="O868"/>
  <c r="M867"/>
  <c r="N867"/>
  <c r="O867"/>
  <c r="M866"/>
  <c r="N866"/>
  <c r="O866"/>
  <c r="M865"/>
  <c r="N865"/>
  <c r="O865"/>
  <c r="M864"/>
  <c r="N864"/>
  <c r="O864"/>
  <c r="M863"/>
  <c r="N863"/>
  <c r="O863"/>
  <c r="M862"/>
  <c r="N862"/>
  <c r="O862"/>
  <c r="M861"/>
  <c r="N861"/>
  <c r="M860"/>
  <c r="N860"/>
  <c r="O860"/>
  <c r="M858"/>
  <c r="N858"/>
  <c r="O858"/>
  <c r="M857"/>
  <c r="N857"/>
  <c r="O857"/>
  <c r="M855"/>
  <c r="N855"/>
  <c r="O855"/>
  <c r="M854"/>
  <c r="N854"/>
  <c r="O854"/>
  <c r="M853"/>
  <c r="N853"/>
  <c r="O853"/>
  <c r="M852"/>
  <c r="N852"/>
  <c r="O852"/>
  <c r="M851"/>
  <c r="N851"/>
  <c r="O851"/>
  <c r="M850"/>
  <c r="N850"/>
  <c r="O850"/>
  <c r="M849"/>
  <c r="N849"/>
  <c r="O849"/>
  <c r="M848"/>
  <c r="N848"/>
  <c r="O848"/>
  <c r="M847"/>
  <c r="N847"/>
  <c r="O847"/>
  <c r="M846"/>
  <c r="N846"/>
  <c r="O846"/>
  <c r="M845"/>
  <c r="N845"/>
  <c r="O845"/>
  <c r="M844"/>
  <c r="N844"/>
  <c r="O844"/>
  <c r="M843"/>
  <c r="N843"/>
  <c r="O843"/>
  <c r="M842"/>
  <c r="N842"/>
  <c r="O842"/>
  <c r="M841"/>
  <c r="N841"/>
  <c r="O841"/>
  <c r="M840"/>
  <c r="N840"/>
  <c r="O840"/>
  <c r="M839"/>
  <c r="N839"/>
  <c r="O839"/>
  <c r="M838"/>
  <c r="N838"/>
  <c r="O838"/>
  <c r="M837"/>
  <c r="N837"/>
  <c r="O837"/>
  <c r="M836"/>
  <c r="N836"/>
  <c r="O836"/>
  <c r="M835"/>
  <c r="N835"/>
  <c r="O835"/>
  <c r="M834"/>
  <c r="N834"/>
  <c r="O834"/>
  <c r="M833"/>
  <c r="N833"/>
  <c r="O833"/>
  <c r="M832"/>
  <c r="N832"/>
  <c r="O832"/>
  <c r="M831"/>
  <c r="N831"/>
  <c r="O831"/>
  <c r="M830"/>
  <c r="N830"/>
  <c r="O830"/>
  <c r="M829"/>
  <c r="N829"/>
  <c r="O829"/>
  <c r="M828"/>
  <c r="N828"/>
  <c r="O828"/>
  <c r="M827"/>
  <c r="N827"/>
  <c r="O827"/>
  <c r="M826"/>
  <c r="N826"/>
  <c r="O826"/>
  <c r="M824"/>
  <c r="N824"/>
  <c r="O824"/>
  <c r="M823"/>
  <c r="N823"/>
  <c r="O823"/>
  <c r="M822"/>
  <c r="N822"/>
  <c r="O822"/>
  <c r="M821"/>
  <c r="N821"/>
  <c r="O821"/>
  <c r="M820"/>
  <c r="N820"/>
  <c r="O820"/>
  <c r="M819"/>
  <c r="N819"/>
  <c r="O819"/>
  <c r="M817"/>
  <c r="N817"/>
  <c r="O817"/>
  <c r="M816"/>
  <c r="N816"/>
  <c r="O816"/>
  <c r="M815"/>
  <c r="N815"/>
  <c r="O815"/>
  <c r="M814"/>
  <c r="N814"/>
  <c r="O814"/>
  <c r="M813"/>
  <c r="N813"/>
  <c r="O813"/>
  <c r="M812"/>
  <c r="N812"/>
  <c r="O812"/>
  <c r="M811"/>
  <c r="N811"/>
  <c r="O811"/>
  <c r="M810"/>
  <c r="N810"/>
  <c r="O810"/>
  <c r="M809"/>
  <c r="N809"/>
  <c r="O809"/>
  <c r="M808"/>
  <c r="N808"/>
  <c r="O808"/>
  <c r="M807"/>
  <c r="N807"/>
  <c r="O807"/>
  <c r="M806"/>
  <c r="N806"/>
  <c r="O806"/>
  <c r="M805"/>
  <c r="N805"/>
  <c r="O805"/>
  <c r="M804"/>
  <c r="N804"/>
  <c r="O804"/>
  <c r="M803"/>
  <c r="N803"/>
  <c r="O803"/>
  <c r="M801"/>
  <c r="N801"/>
  <c r="O801"/>
  <c r="M800"/>
  <c r="N800"/>
  <c r="O800"/>
  <c r="M799"/>
  <c r="N799"/>
  <c r="O799"/>
  <c r="M798"/>
  <c r="N798"/>
  <c r="O798"/>
  <c r="M797"/>
  <c r="N797"/>
  <c r="O797"/>
  <c r="M796"/>
  <c r="N796"/>
  <c r="O796"/>
  <c r="M795"/>
  <c r="N795"/>
  <c r="O795"/>
  <c r="M794"/>
  <c r="N794"/>
  <c r="O794"/>
  <c r="M793"/>
  <c r="N793"/>
  <c r="O793"/>
  <c r="M792"/>
  <c r="N792"/>
  <c r="O792"/>
  <c r="M791"/>
  <c r="N791"/>
  <c r="O791"/>
  <c r="M790"/>
  <c r="N790"/>
  <c r="O790"/>
  <c r="M789"/>
  <c r="N789"/>
  <c r="O789"/>
  <c r="M788"/>
  <c r="N788"/>
  <c r="O788"/>
  <c r="M787"/>
  <c r="N787"/>
  <c r="O787"/>
  <c r="M786"/>
  <c r="N786"/>
  <c r="O786"/>
  <c r="M785"/>
  <c r="N785"/>
  <c r="O785"/>
  <c r="M784"/>
  <c r="N784"/>
  <c r="O784"/>
  <c r="M783"/>
  <c r="N783"/>
  <c r="O783"/>
  <c r="M782"/>
  <c r="N782"/>
  <c r="O782"/>
  <c r="M781"/>
  <c r="N781"/>
  <c r="O781"/>
  <c r="M780"/>
  <c r="N780"/>
  <c r="O780"/>
  <c r="M779"/>
  <c r="N779"/>
  <c r="O779"/>
  <c r="M778"/>
  <c r="N778"/>
  <c r="O778"/>
  <c r="M777"/>
  <c r="N777"/>
  <c r="O777"/>
  <c r="M776"/>
  <c r="N776"/>
  <c r="O776"/>
  <c r="M775"/>
  <c r="N775"/>
  <c r="O775"/>
  <c r="M774"/>
  <c r="N774"/>
  <c r="O774"/>
  <c r="M773"/>
  <c r="N773"/>
  <c r="O773"/>
  <c r="M772"/>
  <c r="N772"/>
  <c r="O772"/>
  <c r="M771"/>
  <c r="N771"/>
  <c r="O771"/>
  <c r="M770"/>
  <c r="N770"/>
  <c r="O770"/>
  <c r="M769"/>
  <c r="N769"/>
  <c r="O769"/>
  <c r="M768"/>
  <c r="N768"/>
  <c r="O768"/>
  <c r="M767"/>
  <c r="N767"/>
  <c r="O767"/>
  <c r="M766"/>
  <c r="N766"/>
  <c r="O766"/>
  <c r="M765"/>
  <c r="N765"/>
  <c r="O765"/>
  <c r="M764"/>
  <c r="N764"/>
  <c r="O764"/>
  <c r="M763"/>
  <c r="N763"/>
  <c r="O763"/>
  <c r="M762"/>
  <c r="N762"/>
  <c r="O762"/>
  <c r="M761"/>
  <c r="N761"/>
  <c r="O761"/>
  <c r="M760"/>
  <c r="N760"/>
  <c r="O760"/>
  <c r="M759"/>
  <c r="N759"/>
  <c r="O759"/>
  <c r="M758"/>
  <c r="N758"/>
  <c r="O758"/>
  <c r="M757"/>
  <c r="N757"/>
  <c r="O757"/>
  <c r="M756"/>
  <c r="N756"/>
  <c r="O756"/>
  <c r="M755"/>
  <c r="N755"/>
  <c r="O755"/>
  <c r="M754"/>
  <c r="N754"/>
  <c r="O754"/>
  <c r="M750"/>
  <c r="N750"/>
  <c r="O750"/>
  <c r="M745"/>
  <c r="N745"/>
  <c r="O745"/>
  <c r="M743"/>
  <c r="N743"/>
  <c r="O743"/>
  <c r="M739"/>
  <c r="N739"/>
  <c r="O739"/>
  <c r="M734"/>
  <c r="N734"/>
  <c r="O734"/>
  <c r="M730"/>
  <c r="N730"/>
  <c r="O730"/>
  <c r="M727"/>
  <c r="N727"/>
  <c r="O727"/>
  <c r="M723"/>
  <c r="N723"/>
  <c r="O723"/>
  <c r="M721"/>
  <c r="N721"/>
  <c r="O721"/>
  <c r="M719"/>
  <c r="N719"/>
  <c r="O719"/>
  <c r="M715"/>
  <c r="N715"/>
  <c r="O715"/>
  <c r="M713"/>
  <c r="N713"/>
  <c r="O713"/>
  <c r="M710"/>
  <c r="N710"/>
  <c r="O710"/>
  <c r="M706"/>
  <c r="N706"/>
  <c r="O706"/>
  <c r="M701"/>
  <c r="N701"/>
  <c r="O701"/>
  <c r="M698"/>
  <c r="N698"/>
  <c r="O698"/>
  <c r="M694"/>
  <c r="N694"/>
  <c r="O694"/>
  <c r="M690"/>
  <c r="N690"/>
  <c r="O690"/>
  <c r="M686"/>
  <c r="N686"/>
  <c r="O686"/>
  <c r="M681"/>
  <c r="N681"/>
  <c r="O681"/>
  <c r="M678"/>
  <c r="N678"/>
  <c r="O678"/>
  <c r="M671"/>
  <c r="N671"/>
  <c r="O671"/>
  <c r="M665"/>
  <c r="N665"/>
  <c r="O665"/>
  <c r="M656"/>
  <c r="N656"/>
  <c r="O656"/>
  <c r="M648"/>
  <c r="N648"/>
  <c r="O648"/>
  <c r="M640"/>
  <c r="N640"/>
  <c r="O640"/>
  <c r="M631"/>
  <c r="N631"/>
  <c r="O631"/>
  <c r="M623"/>
  <c r="N623"/>
  <c r="O623"/>
  <c r="M614"/>
  <c r="N614"/>
  <c r="O614"/>
  <c r="M605"/>
  <c r="N605"/>
  <c r="O605"/>
  <c r="M596"/>
  <c r="N596"/>
  <c r="O596"/>
  <c r="M584"/>
  <c r="N584"/>
  <c r="O584"/>
  <c r="M574"/>
  <c r="N574"/>
  <c r="O574"/>
  <c r="M566"/>
  <c r="N566"/>
  <c r="O566"/>
  <c r="M559"/>
  <c r="N559"/>
  <c r="O559"/>
  <c r="M548"/>
  <c r="N548"/>
  <c r="O548"/>
  <c r="M538"/>
  <c r="N538"/>
  <c r="O538"/>
  <c r="M527"/>
  <c r="N527"/>
  <c r="O527"/>
  <c r="M516"/>
  <c r="N516"/>
  <c r="O516"/>
  <c r="M507"/>
  <c r="N507"/>
  <c r="O507"/>
  <c r="M496"/>
  <c r="N496"/>
  <c r="O496"/>
  <c r="M487"/>
  <c r="N487"/>
  <c r="O487"/>
  <c r="M476"/>
  <c r="N476"/>
  <c r="O476"/>
  <c r="M467"/>
  <c r="N467"/>
  <c r="O467"/>
  <c r="M460"/>
  <c r="N460"/>
  <c r="O460"/>
  <c r="M452"/>
  <c r="N452"/>
  <c r="O452"/>
  <c r="M444"/>
  <c r="N444"/>
  <c r="O444"/>
  <c r="M436"/>
  <c r="N436"/>
  <c r="O436"/>
  <c r="M428"/>
  <c r="N428"/>
  <c r="O428"/>
  <c r="M421"/>
  <c r="N421"/>
  <c r="O421"/>
  <c r="M413"/>
  <c r="N413"/>
  <c r="O413"/>
  <c r="M405"/>
  <c r="N405"/>
  <c r="O405"/>
  <c r="M395"/>
  <c r="N395"/>
  <c r="O395"/>
  <c r="M384"/>
  <c r="N384"/>
  <c r="O384"/>
  <c r="M380"/>
  <c r="N380"/>
  <c r="O380"/>
  <c r="M369"/>
  <c r="N369"/>
  <c r="O369"/>
  <c r="M356"/>
  <c r="N356"/>
  <c r="O356"/>
  <c r="M344"/>
  <c r="N344"/>
  <c r="O344"/>
  <c r="M338"/>
  <c r="N338"/>
  <c r="O338"/>
  <c r="M329"/>
  <c r="N329"/>
  <c r="O329"/>
  <c r="M320"/>
  <c r="N320"/>
  <c r="O320"/>
  <c r="M311"/>
  <c r="N311"/>
  <c r="O311"/>
  <c r="M300"/>
  <c r="N300"/>
  <c r="O300"/>
  <c r="M288"/>
  <c r="N288"/>
  <c r="O288"/>
  <c r="M279"/>
  <c r="N279"/>
  <c r="O279"/>
  <c r="M270"/>
  <c r="N270"/>
  <c r="O270"/>
  <c r="M263"/>
  <c r="N263"/>
  <c r="O263"/>
  <c r="M256"/>
  <c r="N256"/>
  <c r="O256"/>
  <c r="M248"/>
  <c r="N248"/>
  <c r="O248"/>
  <c r="M240"/>
  <c r="N240"/>
  <c r="O240"/>
  <c r="M232"/>
  <c r="N232"/>
  <c r="O232"/>
  <c r="M219"/>
  <c r="N219"/>
  <c r="O219"/>
  <c r="M210"/>
  <c r="N210"/>
  <c r="O210"/>
  <c r="M203"/>
  <c r="N203"/>
  <c r="O203"/>
  <c r="M194"/>
  <c r="N194"/>
  <c r="O194"/>
  <c r="M193"/>
  <c r="N193"/>
  <c r="O193"/>
  <c r="M192"/>
  <c r="N192"/>
  <c r="O192"/>
  <c r="M190"/>
  <c r="N190"/>
  <c r="O190"/>
  <c r="M188"/>
  <c r="N188"/>
  <c r="O188"/>
  <c r="M186"/>
  <c r="N186"/>
  <c r="O186"/>
  <c r="M185"/>
  <c r="N185"/>
  <c r="O185"/>
  <c r="M184"/>
  <c r="N184"/>
  <c r="O184"/>
  <c r="M182"/>
  <c r="N182"/>
  <c r="O182"/>
  <c r="M180"/>
  <c r="N180"/>
  <c r="O180"/>
  <c r="M179"/>
  <c r="N179"/>
  <c r="O179"/>
  <c r="M178"/>
  <c r="N178"/>
  <c r="O178"/>
  <c r="M176"/>
  <c r="N176"/>
  <c r="O176"/>
  <c r="M175"/>
  <c r="N175"/>
  <c r="O175"/>
  <c r="M174"/>
  <c r="N174"/>
  <c r="O174"/>
  <c r="M173"/>
  <c r="N173"/>
  <c r="O173"/>
  <c r="M171"/>
  <c r="N171"/>
  <c r="O171"/>
  <c r="M170"/>
  <c r="N170"/>
  <c r="O170"/>
  <c r="M169"/>
  <c r="N169"/>
  <c r="O169"/>
  <c r="M168"/>
  <c r="N168"/>
  <c r="O168"/>
  <c r="M166"/>
  <c r="N166"/>
  <c r="O166"/>
  <c r="M165"/>
  <c r="N165"/>
  <c r="O165"/>
  <c r="M163"/>
  <c r="N163"/>
  <c r="O163"/>
  <c r="M161"/>
  <c r="N161"/>
  <c r="O161"/>
  <c r="M159"/>
  <c r="N159"/>
  <c r="O159"/>
  <c r="M158"/>
  <c r="N158"/>
  <c r="O158"/>
  <c r="M157"/>
  <c r="N157"/>
  <c r="O157"/>
  <c r="M156"/>
  <c r="N156"/>
  <c r="O156"/>
  <c r="M155"/>
  <c r="N155"/>
  <c r="O155"/>
  <c r="M153"/>
  <c r="N153"/>
  <c r="O153"/>
  <c r="M151"/>
  <c r="N151"/>
  <c r="O151"/>
  <c r="M150"/>
  <c r="N150"/>
  <c r="O150"/>
  <c r="M149"/>
  <c r="N149"/>
  <c r="O149"/>
  <c r="M147"/>
  <c r="N147"/>
  <c r="O147"/>
  <c r="M145"/>
  <c r="N145"/>
  <c r="O145"/>
  <c r="M143"/>
  <c r="N143"/>
  <c r="O143"/>
  <c r="M141"/>
  <c r="N141"/>
  <c r="O141"/>
  <c r="M140"/>
  <c r="N140"/>
  <c r="O140"/>
  <c r="M139"/>
  <c r="N139"/>
  <c r="O139"/>
  <c r="M138"/>
  <c r="N138"/>
  <c r="O138"/>
  <c r="M136"/>
  <c r="N136"/>
  <c r="O136"/>
  <c r="M134"/>
  <c r="N134"/>
  <c r="O134"/>
  <c r="M133"/>
  <c r="N133"/>
  <c r="O133"/>
  <c r="M132"/>
  <c r="N132"/>
  <c r="O132"/>
  <c r="M131"/>
  <c r="N131"/>
  <c r="O131"/>
  <c r="M129"/>
  <c r="N129"/>
  <c r="O129"/>
  <c r="M128"/>
  <c r="N128"/>
  <c r="O128"/>
  <c r="M127"/>
  <c r="N127"/>
  <c r="O127"/>
  <c r="M126"/>
  <c r="N126"/>
  <c r="O126"/>
  <c r="M124"/>
  <c r="N124"/>
  <c r="O124"/>
  <c r="M122"/>
  <c r="N122"/>
  <c r="O122"/>
  <c r="M121"/>
  <c r="N121"/>
  <c r="O121"/>
  <c r="M120"/>
  <c r="N120"/>
  <c r="O120"/>
  <c r="M119"/>
  <c r="N119"/>
  <c r="O119"/>
  <c r="M118"/>
  <c r="N118"/>
  <c r="O118"/>
  <c r="M117"/>
  <c r="N117"/>
  <c r="O117"/>
  <c r="M116"/>
  <c r="N116"/>
  <c r="O116"/>
  <c r="M115"/>
  <c r="N115"/>
  <c r="O115"/>
  <c r="M114"/>
  <c r="N114"/>
  <c r="O114"/>
  <c r="M113"/>
  <c r="N113"/>
  <c r="O113"/>
  <c r="M112"/>
  <c r="N112"/>
  <c r="O112"/>
  <c r="M111"/>
  <c r="N111"/>
  <c r="O111"/>
  <c r="M110"/>
  <c r="N110"/>
  <c r="O110"/>
  <c r="M109"/>
  <c r="N109"/>
  <c r="O109"/>
  <c r="M108"/>
  <c r="N108"/>
  <c r="O108"/>
  <c r="M107"/>
  <c r="N107"/>
  <c r="O107"/>
  <c r="M106"/>
  <c r="N106"/>
  <c r="O106"/>
  <c r="M105"/>
  <c r="N105"/>
  <c r="O105"/>
  <c r="M104"/>
  <c r="N104"/>
  <c r="O104"/>
  <c r="M103"/>
  <c r="N103"/>
  <c r="O103"/>
  <c r="M102"/>
  <c r="N102"/>
  <c r="O102"/>
  <c r="M101"/>
  <c r="N101"/>
  <c r="O101"/>
  <c r="M100"/>
  <c r="N100"/>
  <c r="O100"/>
  <c r="M99"/>
  <c r="N99"/>
  <c r="O99"/>
  <c r="M98"/>
  <c r="N98"/>
  <c r="O98"/>
  <c r="M97"/>
  <c r="N97"/>
  <c r="O97"/>
  <c r="M96"/>
  <c r="N96"/>
  <c r="O96"/>
  <c r="M95"/>
  <c r="N95"/>
  <c r="O95"/>
  <c r="M94"/>
  <c r="N94"/>
  <c r="O94"/>
  <c r="M93"/>
  <c r="N93"/>
  <c r="O93"/>
  <c r="M92"/>
  <c r="N92"/>
  <c r="O92"/>
  <c r="M91"/>
  <c r="N91"/>
  <c r="O91"/>
  <c r="M90"/>
  <c r="N90"/>
  <c r="O90"/>
  <c r="M89"/>
  <c r="N89"/>
  <c r="O89"/>
  <c r="M88"/>
  <c r="N88"/>
  <c r="O88"/>
  <c r="M87"/>
  <c r="N87"/>
  <c r="O87"/>
  <c r="M86"/>
  <c r="N86"/>
  <c r="O86"/>
  <c r="M85"/>
  <c r="N85"/>
  <c r="O85"/>
  <c r="M84"/>
  <c r="N84"/>
  <c r="O84"/>
  <c r="M83"/>
  <c r="N83"/>
  <c r="O83"/>
  <c r="M82"/>
  <c r="N82"/>
  <c r="O82"/>
  <c r="M81"/>
  <c r="N81"/>
  <c r="O81"/>
  <c r="M80"/>
  <c r="N80"/>
  <c r="O80"/>
  <c r="M79"/>
  <c r="N79"/>
  <c r="O79"/>
  <c r="M78"/>
  <c r="N78"/>
  <c r="O78"/>
  <c r="M77"/>
  <c r="N77"/>
  <c r="O77"/>
  <c r="M76"/>
  <c r="N76"/>
  <c r="O76"/>
  <c r="M75"/>
  <c r="N75"/>
  <c r="O75"/>
  <c r="M74"/>
  <c r="N74"/>
  <c r="O74"/>
  <c r="M73"/>
  <c r="N73"/>
  <c r="O73"/>
  <c r="M72"/>
  <c r="N72"/>
  <c r="O72"/>
  <c r="M71"/>
  <c r="N71"/>
  <c r="O71"/>
  <c r="M70"/>
  <c r="N70"/>
  <c r="O70"/>
  <c r="M69"/>
  <c r="N69"/>
  <c r="O69"/>
  <c r="M68"/>
  <c r="N68"/>
  <c r="O68"/>
  <c r="M67"/>
  <c r="N67"/>
  <c r="O67"/>
  <c r="M66"/>
  <c r="N66"/>
  <c r="O66"/>
  <c r="M65"/>
  <c r="N65"/>
  <c r="O65"/>
  <c r="M64"/>
  <c r="N64"/>
  <c r="O64"/>
  <c r="M63"/>
  <c r="N63"/>
  <c r="O63"/>
  <c r="M62"/>
  <c r="N62"/>
  <c r="O62"/>
  <c r="M61"/>
  <c r="N61"/>
  <c r="O61"/>
  <c r="M60"/>
  <c r="N60"/>
  <c r="O60"/>
  <c r="M59"/>
  <c r="N59"/>
  <c r="O59"/>
  <c r="M58"/>
  <c r="N58"/>
  <c r="O58"/>
  <c r="M57"/>
  <c r="N57"/>
  <c r="O57"/>
  <c r="M56"/>
  <c r="N56"/>
  <c r="O56"/>
  <c r="M55"/>
  <c r="N55"/>
  <c r="O55"/>
  <c r="M54"/>
  <c r="N54"/>
  <c r="O54"/>
  <c r="M53"/>
  <c r="N53"/>
  <c r="O53"/>
  <c r="M52"/>
  <c r="N52"/>
  <c r="O52"/>
  <c r="E50"/>
  <c r="M50"/>
  <c r="N50"/>
  <c r="O50"/>
  <c r="E48"/>
  <c r="M48"/>
  <c r="N48"/>
  <c r="O48"/>
  <c r="E46"/>
  <c r="M46"/>
  <c r="N46"/>
  <c r="O46"/>
  <c r="M45"/>
  <c r="N45"/>
  <c r="O45"/>
  <c r="M44"/>
  <c r="N44"/>
  <c r="O44"/>
  <c r="M43"/>
  <c r="N43"/>
  <c r="O43"/>
  <c r="M42"/>
  <c r="N42"/>
  <c r="O42"/>
  <c r="M41"/>
  <c r="N41"/>
  <c r="O41"/>
  <c r="M40"/>
  <c r="N40"/>
  <c r="O40"/>
  <c r="M34"/>
  <c r="N34"/>
  <c r="O34"/>
  <c r="M33"/>
  <c r="N33"/>
  <c r="O33"/>
  <c r="M32"/>
  <c r="N32"/>
  <c r="O32"/>
  <c r="M31"/>
  <c r="N31"/>
  <c r="O31"/>
  <c r="M30"/>
  <c r="N30"/>
  <c r="O30"/>
  <c r="M29"/>
  <c r="N29"/>
  <c r="O29"/>
  <c r="M28"/>
  <c r="N28"/>
  <c r="O28"/>
  <c r="M27"/>
  <c r="N27"/>
  <c r="O27"/>
  <c r="M26"/>
  <c r="N26"/>
  <c r="O26"/>
  <c r="M25"/>
  <c r="N25"/>
  <c r="O25"/>
  <c r="M24"/>
  <c r="N24"/>
  <c r="O24"/>
  <c r="M23"/>
  <c r="N23"/>
  <c r="O23"/>
  <c r="M22"/>
  <c r="N22"/>
  <c r="O22"/>
  <c r="M21"/>
  <c r="N21"/>
  <c r="O21"/>
  <c r="M20"/>
  <c r="N20"/>
  <c r="O20"/>
  <c r="M19"/>
  <c r="N19"/>
  <c r="O19"/>
  <c r="M18"/>
  <c r="N18"/>
  <c r="O18"/>
  <c r="M17"/>
  <c r="N17"/>
  <c r="O17"/>
  <c r="M16"/>
  <c r="N16"/>
  <c r="O16"/>
  <c r="M15"/>
  <c r="N15"/>
  <c r="O15"/>
  <c r="M14"/>
  <c r="N14"/>
  <c r="O14"/>
  <c r="M13"/>
  <c r="N13"/>
  <c r="O13"/>
  <c r="M12"/>
  <c r="N12"/>
  <c r="O12"/>
  <c r="M11"/>
  <c r="N11"/>
  <c r="O11"/>
  <c r="M10"/>
  <c r="N10"/>
  <c r="O10"/>
  <c r="M9"/>
  <c r="N9"/>
  <c r="O9"/>
  <c r="M8"/>
  <c r="N8"/>
  <c r="O8"/>
  <c r="M7"/>
  <c r="N7"/>
  <c r="O7"/>
  <c r="M6"/>
  <c r="N6"/>
  <c r="O6"/>
  <c r="E5" i="28"/>
  <c r="E6"/>
  <c r="E7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I5" i="19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C25"/>
  <c r="B25"/>
  <c r="J25"/>
  <c r="L25"/>
  <c r="O25"/>
  <c r="C24"/>
  <c r="B24"/>
  <c r="J24"/>
  <c r="C23"/>
  <c r="B23"/>
  <c r="J23"/>
  <c r="L23"/>
  <c r="O23"/>
  <c r="C22"/>
  <c r="B22"/>
  <c r="J22"/>
  <c r="C21"/>
  <c r="B21"/>
  <c r="J21"/>
  <c r="C20"/>
  <c r="B20"/>
  <c r="J20"/>
  <c r="L20"/>
  <c r="O20"/>
  <c r="C19"/>
  <c r="B19"/>
  <c r="J19"/>
  <c r="L19"/>
  <c r="O19"/>
  <c r="C18"/>
  <c r="B18"/>
  <c r="J18"/>
  <c r="C17"/>
  <c r="B17"/>
  <c r="J17"/>
  <c r="C16"/>
  <c r="B16"/>
  <c r="J16"/>
  <c r="C15"/>
  <c r="B15"/>
  <c r="J15"/>
  <c r="C14"/>
  <c r="B14"/>
  <c r="J14"/>
  <c r="C13"/>
  <c r="B13"/>
  <c r="J13"/>
  <c r="C12"/>
  <c r="B12"/>
  <c r="J12"/>
  <c r="C11"/>
  <c r="B11"/>
  <c r="J11"/>
  <c r="C10"/>
  <c r="B10"/>
  <c r="J10"/>
  <c r="C9"/>
  <c r="B9"/>
  <c r="J9"/>
  <c r="C8"/>
  <c r="B8"/>
  <c r="J8"/>
  <c r="C7"/>
  <c r="B7"/>
  <c r="J7"/>
  <c r="C6"/>
  <c r="B6"/>
  <c r="J6"/>
  <c r="C5"/>
  <c r="B5"/>
  <c r="J5"/>
  <c r="I4"/>
  <c r="C4"/>
  <c r="B4"/>
  <c r="J4"/>
  <c r="L22"/>
  <c r="O22"/>
  <c r="L21"/>
  <c r="O21"/>
  <c r="P21"/>
  <c r="L24"/>
  <c r="O24"/>
  <c r="L15"/>
  <c r="O15"/>
  <c r="P15"/>
  <c r="L16"/>
  <c r="O16"/>
  <c r="P16"/>
  <c r="L17"/>
  <c r="O17"/>
  <c r="P17"/>
  <c r="L11"/>
  <c r="O11"/>
  <c r="P11"/>
  <c r="L18"/>
  <c r="O18"/>
  <c r="P18"/>
  <c r="L12"/>
  <c r="O12"/>
  <c r="P12"/>
  <c r="L14"/>
  <c r="O14"/>
  <c r="P14"/>
  <c r="L10"/>
  <c r="O10"/>
  <c r="P10"/>
  <c r="L13"/>
  <c r="O13"/>
  <c r="P13"/>
  <c r="L9"/>
  <c r="O9"/>
  <c r="P9"/>
  <c r="L5"/>
  <c r="O5"/>
  <c r="P5"/>
  <c r="L6"/>
  <c r="O6"/>
  <c r="P6"/>
  <c r="L7"/>
  <c r="O7"/>
  <c r="P7"/>
  <c r="L8"/>
  <c r="O8"/>
  <c r="P8"/>
  <c r="L4"/>
  <c r="O4"/>
  <c r="P4"/>
  <c r="P19"/>
  <c r="P23"/>
  <c r="P22"/>
  <c r="P25"/>
  <c r="P24"/>
  <c r="P20"/>
  <c r="H26" i="28"/>
  <c r="F25"/>
  <c r="F24"/>
  <c r="F23"/>
  <c r="G23"/>
  <c r="F22"/>
  <c r="F21"/>
  <c r="F20"/>
  <c r="F19"/>
  <c r="F18"/>
  <c r="F17"/>
  <c r="F16"/>
  <c r="F15"/>
  <c r="F14"/>
  <c r="G14"/>
  <c r="F13"/>
  <c r="F12"/>
  <c r="F11"/>
  <c r="F10"/>
  <c r="F9"/>
  <c r="F8"/>
  <c r="F7"/>
  <c r="F6"/>
  <c r="F5"/>
  <c r="F4"/>
  <c r="E4"/>
  <c r="I14"/>
  <c r="J14"/>
  <c r="G18"/>
  <c r="G10"/>
  <c r="G15"/>
  <c r="G5"/>
  <c r="G13"/>
  <c r="G21"/>
  <c r="G20"/>
  <c r="G22"/>
  <c r="G6"/>
  <c r="G7"/>
  <c r="G19"/>
  <c r="G25"/>
  <c r="G17"/>
  <c r="G4"/>
  <c r="G12"/>
  <c r="G9"/>
  <c r="G16"/>
  <c r="G24"/>
  <c r="G11"/>
  <c r="G8"/>
  <c r="I23"/>
  <c r="K26" i="19"/>
  <c r="J26"/>
  <c r="I24" i="28"/>
  <c r="I25"/>
  <c r="J25"/>
  <c r="I20"/>
  <c r="I16"/>
  <c r="K16"/>
  <c r="I15"/>
  <c r="J15"/>
  <c r="I17"/>
  <c r="K14"/>
  <c r="I18"/>
  <c r="K18"/>
  <c r="I21"/>
  <c r="K21"/>
  <c r="I6"/>
  <c r="J6"/>
  <c r="I9"/>
  <c r="J9"/>
  <c r="I7"/>
  <c r="K7"/>
  <c r="I8"/>
  <c r="J8"/>
  <c r="I13"/>
  <c r="K13"/>
  <c r="I4"/>
  <c r="K4"/>
  <c r="I10"/>
  <c r="J10"/>
  <c r="I11"/>
  <c r="K11"/>
  <c r="I5"/>
  <c r="K5"/>
  <c r="I12"/>
  <c r="K12"/>
  <c r="I19"/>
  <c r="J19"/>
  <c r="I22"/>
  <c r="J13"/>
  <c r="K6"/>
  <c r="K10"/>
  <c r="J23"/>
  <c r="K23"/>
  <c r="K25"/>
  <c r="J20"/>
  <c r="K20"/>
  <c r="J17"/>
  <c r="K17"/>
  <c r="K8"/>
  <c r="J7"/>
  <c r="K24"/>
  <c r="J24"/>
  <c r="K9"/>
  <c r="J12"/>
  <c r="J11"/>
  <c r="J18"/>
  <c r="J21"/>
  <c r="J16"/>
  <c r="K15"/>
  <c r="J4"/>
  <c r="J5"/>
  <c r="K19"/>
  <c r="J22"/>
  <c r="K22"/>
  <c r="N1458" i="29"/>
  <c r="O1458"/>
  <c r="N1465"/>
  <c r="O1465"/>
  <c r="N1473"/>
  <c r="O1473"/>
  <c r="N1496"/>
  <c r="O1496"/>
  <c r="N1502"/>
  <c r="O1502"/>
  <c r="N1508"/>
  <c r="O1508"/>
  <c r="N1526"/>
  <c r="O1526"/>
  <c r="N1452"/>
  <c r="O1452"/>
  <c r="N1531"/>
  <c r="O1531"/>
  <c r="N1431"/>
  <c r="O1431"/>
  <c r="N1437"/>
  <c r="O1437"/>
  <c r="N2827"/>
  <c r="O2827"/>
  <c r="N1450"/>
  <c r="O1450"/>
  <c r="N1522"/>
  <c r="O1522"/>
  <c r="N1454"/>
  <c r="O1454"/>
  <c r="N1469"/>
  <c r="O1469"/>
  <c r="N1477"/>
  <c r="O1477"/>
  <c r="N1510"/>
  <c r="O1510"/>
  <c r="N1520"/>
  <c r="O1520"/>
  <c r="N2873"/>
  <c r="O2873"/>
  <c r="N1422"/>
  <c r="O1422"/>
  <c r="N1448"/>
  <c r="O1448"/>
  <c r="N1456"/>
  <c r="O1456"/>
  <c r="N1464"/>
  <c r="O1464"/>
  <c r="N1471"/>
  <c r="O1471"/>
  <c r="N1479"/>
  <c r="O1479"/>
  <c r="N1507"/>
  <c r="O1507"/>
  <c r="N1521"/>
  <c r="O1521"/>
  <c r="N1525"/>
  <c r="O1525"/>
  <c r="N1413"/>
  <c r="O1413"/>
  <c r="N1418"/>
  <c r="N1423"/>
  <c r="O1423"/>
  <c r="N2783"/>
  <c r="O2783"/>
  <c r="N1415"/>
  <c r="O1415"/>
  <c r="N1421"/>
  <c r="O1421"/>
  <c r="N1426"/>
  <c r="O1426"/>
  <c r="N1439"/>
  <c r="O1439"/>
  <c r="N1446"/>
  <c r="O1446"/>
  <c r="N2809"/>
  <c r="O2809"/>
  <c r="N1515"/>
  <c r="O1515"/>
  <c r="N1428"/>
  <c r="O1428"/>
  <c r="N1441"/>
  <c r="O1441"/>
  <c r="N1500"/>
  <c r="O1500"/>
  <c r="N2894"/>
  <c r="O2894"/>
  <c r="N1504"/>
  <c r="O1504"/>
  <c r="N1519"/>
  <c r="O1519"/>
  <c r="N1518"/>
  <c r="O1518"/>
  <c r="N2774"/>
  <c r="O2774"/>
  <c r="N1501"/>
  <c r="O1501"/>
  <c r="N1511"/>
  <c r="O1511"/>
  <c r="N1517"/>
  <c r="O1517"/>
  <c r="N2900"/>
  <c r="O2900"/>
  <c r="N1524"/>
  <c r="O1524"/>
  <c r="N1425"/>
  <c r="O1425"/>
  <c r="N1442"/>
  <c r="O1442"/>
  <c r="N1487"/>
  <c r="O1487"/>
  <c r="N1494"/>
  <c r="O1494"/>
  <c r="N1527"/>
  <c r="O1527"/>
  <c r="N2752"/>
  <c r="O2752"/>
  <c r="N2768"/>
  <c r="O2768"/>
  <c r="N2804"/>
  <c r="O2804"/>
  <c r="N2755"/>
  <c r="O2755"/>
  <c r="N1489"/>
  <c r="O1489"/>
  <c r="N1414"/>
  <c r="O1414"/>
  <c r="N1429"/>
  <c r="O1429"/>
  <c r="N1435"/>
  <c r="O1435"/>
  <c r="N1506"/>
  <c r="O1506"/>
  <c r="N2732"/>
  <c r="O2732"/>
  <c r="N1434"/>
  <c r="O1434"/>
  <c r="N1462"/>
  <c r="O1462"/>
  <c r="N1485"/>
  <c r="O1485"/>
  <c r="N1493"/>
  <c r="O1493"/>
  <c r="N1509"/>
  <c r="O1509"/>
  <c r="N1513"/>
  <c r="O1513"/>
  <c r="N2748"/>
  <c r="O2748"/>
  <c r="N2811"/>
  <c r="O2811"/>
  <c r="N2856"/>
  <c r="O2856"/>
  <c r="N2865"/>
  <c r="O2865"/>
  <c r="N1529"/>
  <c r="O1529"/>
  <c r="N1467"/>
  <c r="O1467"/>
  <c r="N1475"/>
  <c r="O1475"/>
  <c r="N1483"/>
  <c r="O1483"/>
  <c r="N1491"/>
  <c r="O1491"/>
  <c r="N1498"/>
  <c r="O1498"/>
  <c r="N1416"/>
  <c r="O1416"/>
  <c r="N1433"/>
  <c r="O1433"/>
  <c r="N1460"/>
  <c r="O1460"/>
  <c r="N1408"/>
  <c r="O1408"/>
  <c r="N1516"/>
  <c r="O1516"/>
  <c r="N1523"/>
  <c r="O1523"/>
  <c r="N2907"/>
  <c r="O2907"/>
  <c r="N1528"/>
  <c r="O1528"/>
  <c r="N2800"/>
  <c r="O2800"/>
  <c r="N2896"/>
  <c r="O2896"/>
  <c r="N2884"/>
  <c r="N1410"/>
  <c r="O1410"/>
  <c r="N2891"/>
  <c r="O2891"/>
</calcChain>
</file>

<file path=xl/comments1.xml><?xml version="1.0" encoding="utf-8"?>
<comments xmlns="http://schemas.openxmlformats.org/spreadsheetml/2006/main">
  <authors>
    <author>微软用户</author>
  </authors>
  <commentList>
    <comment ref="M4" authorId="0">
      <text>
        <r>
          <rPr>
            <b/>
            <sz val="9"/>
            <rFont val="宋体"/>
            <charset val="134"/>
          </rPr>
          <t>微软用户</t>
        </r>
        <r>
          <rPr>
            <b/>
            <sz val="9"/>
            <rFont val="Tahoma"/>
            <family val="2"/>
          </rPr>
          <t>:</t>
        </r>
        <r>
          <rPr>
            <sz val="9"/>
            <rFont val="Tahoma"/>
            <family val="2"/>
          </rPr>
          <t xml:space="preserve">
</t>
        </r>
        <r>
          <rPr>
            <sz val="9"/>
            <rFont val="宋体"/>
            <charset val="134"/>
          </rPr>
          <t>教师人均定额面积（</t>
        </r>
        <r>
          <rPr>
            <sz val="9"/>
            <rFont val="Tahoma"/>
            <family val="2"/>
          </rPr>
          <t>10</t>
        </r>
        <r>
          <rPr>
            <sz val="9"/>
            <rFont val="宋体"/>
            <charset val="134"/>
          </rPr>
          <t>㎡）</t>
        </r>
        <r>
          <rPr>
            <sz val="9"/>
            <rFont val="Tahoma"/>
            <family val="2"/>
          </rPr>
          <t>+</t>
        </r>
        <r>
          <rPr>
            <sz val="9"/>
            <rFont val="宋体"/>
            <charset val="134"/>
          </rPr>
          <t>研究生数</t>
        </r>
        <r>
          <rPr>
            <sz val="9"/>
            <rFont val="Tahoma"/>
            <family val="2"/>
          </rPr>
          <t>×</t>
        </r>
        <r>
          <rPr>
            <sz val="9"/>
            <rFont val="宋体"/>
            <charset val="134"/>
          </rPr>
          <t>研究生生均定额面积</t>
        </r>
        <r>
          <rPr>
            <sz val="9"/>
            <rFont val="Tahoma"/>
            <family val="2"/>
          </rPr>
          <t>×1/3</t>
        </r>
      </text>
    </comment>
    <comment ref="N4" authorId="0">
      <text>
        <r>
          <rPr>
            <b/>
            <sz val="9"/>
            <rFont val="宋体"/>
            <charset val="134"/>
          </rPr>
          <t>微软用户</t>
        </r>
        <r>
          <rPr>
            <b/>
            <sz val="9"/>
            <rFont val="Tahoma"/>
            <family val="2"/>
          </rPr>
          <t>:</t>
        </r>
        <r>
          <rPr>
            <sz val="9"/>
            <rFont val="Tahoma"/>
            <family val="2"/>
          </rPr>
          <t xml:space="preserve">
</t>
        </r>
        <r>
          <rPr>
            <sz val="9"/>
            <rFont val="宋体"/>
            <charset val="134"/>
          </rPr>
          <t>个人总面积-免费面积</t>
        </r>
      </text>
    </comment>
  </commentList>
</comments>
</file>

<file path=xl/sharedStrings.xml><?xml version="1.0" encoding="utf-8"?>
<sst xmlns="http://schemas.openxmlformats.org/spreadsheetml/2006/main" count="13809" uniqueCount="3062">
  <si>
    <t>外国语学院</t>
    <phoneticPr fontId="2" type="noConversion"/>
  </si>
  <si>
    <t>美术学院</t>
    <phoneticPr fontId="2" type="noConversion"/>
  </si>
  <si>
    <t>单位名称</t>
    <phoneticPr fontId="2" type="noConversion"/>
  </si>
  <si>
    <t>环境与资源学院</t>
  </si>
  <si>
    <t>计算机科学与信息工程学院</t>
  </si>
  <si>
    <t>电子工程学院</t>
    <phoneticPr fontId="2" type="noConversion"/>
  </si>
  <si>
    <t>设计学院</t>
    <phoneticPr fontId="2" type="noConversion"/>
  </si>
  <si>
    <t>音乐学院</t>
    <phoneticPr fontId="2" type="noConversion"/>
  </si>
  <si>
    <t>数学与统计学院</t>
    <phoneticPr fontId="2" type="noConversion"/>
  </si>
  <si>
    <t>物理科学与技术学院</t>
    <phoneticPr fontId="2" type="noConversion"/>
  </si>
  <si>
    <t>化学与药学学院</t>
    <phoneticPr fontId="2" type="noConversion"/>
  </si>
  <si>
    <t>生命科学学院</t>
  </si>
  <si>
    <t>核算面积</t>
    <phoneticPr fontId="6" type="noConversion"/>
  </si>
  <si>
    <t>物理科学与技术学院</t>
  </si>
  <si>
    <t>差额比</t>
    <phoneticPr fontId="6" type="noConversion"/>
  </si>
  <si>
    <t>学生数</t>
    <phoneticPr fontId="1" type="noConversion"/>
  </si>
  <si>
    <t>小计</t>
  </si>
  <si>
    <t>马克思主义学院</t>
    <phoneticPr fontId="2" type="noConversion"/>
  </si>
  <si>
    <t>综合用房</t>
    <phoneticPr fontId="7" type="noConversion"/>
  </si>
  <si>
    <t>团学工作用房</t>
    <phoneticPr fontId="6" type="noConversion"/>
  </si>
  <si>
    <t>教育学部</t>
    <phoneticPr fontId="2" type="noConversion"/>
  </si>
  <si>
    <t>国际文化教育学院</t>
  </si>
  <si>
    <t>历史文化与旅游学院</t>
    <phoneticPr fontId="2" type="noConversion"/>
  </si>
  <si>
    <t>经济管理学院</t>
    <phoneticPr fontId="2" type="noConversion"/>
  </si>
  <si>
    <t>职业技术师范学院</t>
    <phoneticPr fontId="2" type="noConversion"/>
  </si>
  <si>
    <t>面积差额</t>
    <phoneticPr fontId="6" type="noConversion"/>
  </si>
  <si>
    <t>档案资料室</t>
    <phoneticPr fontId="6" type="noConversion"/>
  </si>
  <si>
    <t>科学教育研究所</t>
    <phoneticPr fontId="9" type="noConversion"/>
  </si>
  <si>
    <t>工会和党员之家</t>
    <phoneticPr fontId="6" type="noConversion"/>
  </si>
  <si>
    <t>会议室</t>
    <phoneticPr fontId="6" type="noConversion"/>
  </si>
  <si>
    <t>使用费</t>
    <phoneticPr fontId="9" type="noConversion"/>
  </si>
  <si>
    <t>政管学院</t>
    <phoneticPr fontId="9" type="noConversion"/>
  </si>
  <si>
    <t>法学院</t>
    <phoneticPr fontId="2" type="noConversion"/>
  </si>
  <si>
    <t>政治与公共管理学院</t>
  </si>
  <si>
    <t>体育与健康学院</t>
    <phoneticPr fontId="2" type="noConversion"/>
  </si>
  <si>
    <t>单位名称</t>
    <phoneticPr fontId="1" type="noConversion"/>
  </si>
  <si>
    <t>行政办公用房</t>
    <phoneticPr fontId="11" type="noConversion"/>
  </si>
  <si>
    <t>使用费（元/月）</t>
    <phoneticPr fontId="11" type="noConversion"/>
  </si>
  <si>
    <t>人员情况</t>
    <phoneticPr fontId="1" type="noConversion"/>
  </si>
  <si>
    <t>核算面积</t>
    <phoneticPr fontId="11" type="noConversion"/>
  </si>
  <si>
    <t>公共服务用房</t>
    <phoneticPr fontId="11" type="noConversion"/>
  </si>
  <si>
    <t>定额面积</t>
    <phoneticPr fontId="11" type="noConversion"/>
  </si>
  <si>
    <t>主校区办公用房实际面积</t>
    <phoneticPr fontId="11" type="noConversion"/>
  </si>
  <si>
    <t>其他校区办公用房实际面积</t>
    <phoneticPr fontId="11" type="noConversion"/>
  </si>
  <si>
    <t>主校区差额面积</t>
    <phoneticPr fontId="11" type="noConversion"/>
  </si>
  <si>
    <t>总数</t>
    <phoneticPr fontId="1" type="noConversion"/>
  </si>
  <si>
    <t>单位领导</t>
    <phoneticPr fontId="1" type="noConversion"/>
  </si>
  <si>
    <t>正处
（正职）</t>
    <phoneticPr fontId="1" type="noConversion"/>
  </si>
  <si>
    <t>五级职员</t>
    <phoneticPr fontId="10" type="noConversion"/>
  </si>
  <si>
    <t>副处
（副职）</t>
    <phoneticPr fontId="1" type="noConversion"/>
  </si>
  <si>
    <t>六级职员</t>
    <phoneticPr fontId="10" type="noConversion"/>
  </si>
  <si>
    <t>行政人员</t>
    <phoneticPr fontId="1" type="noConversion"/>
  </si>
  <si>
    <t>历史文化与旅游学院</t>
    <phoneticPr fontId="1" type="noConversion"/>
  </si>
  <si>
    <t>马克思主义学院</t>
    <phoneticPr fontId="1" type="noConversion"/>
  </si>
  <si>
    <t>法学院</t>
    <phoneticPr fontId="1" type="noConversion"/>
  </si>
  <si>
    <t>经济管理学院</t>
    <phoneticPr fontId="1" type="noConversion"/>
  </si>
  <si>
    <t>教育学部</t>
    <phoneticPr fontId="1" type="noConversion"/>
  </si>
  <si>
    <t>外国语学院</t>
    <phoneticPr fontId="1" type="noConversion"/>
  </si>
  <si>
    <t>美术学院</t>
    <phoneticPr fontId="1" type="noConversion"/>
  </si>
  <si>
    <t>音乐学院</t>
    <phoneticPr fontId="1" type="noConversion"/>
  </si>
  <si>
    <t>数学与统计学院</t>
    <phoneticPr fontId="1" type="noConversion"/>
  </si>
  <si>
    <t>物理科学与技术学院</t>
    <phoneticPr fontId="1" type="noConversion"/>
  </si>
  <si>
    <t>化学与药学学院</t>
    <phoneticPr fontId="1" type="noConversion"/>
  </si>
  <si>
    <t>体育与健康学院</t>
    <phoneticPr fontId="1" type="noConversion"/>
  </si>
  <si>
    <t>电子工程学院</t>
    <phoneticPr fontId="1" type="noConversion"/>
  </si>
  <si>
    <t>职业技术师范学院</t>
    <phoneticPr fontId="1" type="noConversion"/>
  </si>
  <si>
    <t>设计学院</t>
    <phoneticPr fontId="1" type="noConversion"/>
  </si>
  <si>
    <t>科学教育研究所</t>
    <phoneticPr fontId="1" type="noConversion"/>
  </si>
  <si>
    <t>定额面积</t>
    <phoneticPr fontId="6" type="noConversion"/>
  </si>
  <si>
    <t>实际面积</t>
    <phoneticPr fontId="6" type="noConversion"/>
  </si>
  <si>
    <t>办公辅助用房核算面积</t>
    <phoneticPr fontId="11" type="noConversion"/>
  </si>
  <si>
    <t>科研用房分配统计表</t>
  </si>
  <si>
    <t>教学科研人员</t>
  </si>
  <si>
    <t>工号</t>
  </si>
  <si>
    <t>带研究生人数</t>
  </si>
  <si>
    <t>带本科毕业论文数</t>
  </si>
  <si>
    <t>使用科研用房情况</t>
  </si>
  <si>
    <t>免费面积（㎡）</t>
  </si>
  <si>
    <t>计费面积（㎡）</t>
  </si>
  <si>
    <t>备注</t>
  </si>
  <si>
    <t>校区</t>
  </si>
  <si>
    <t>楼名</t>
  </si>
  <si>
    <t>楼层</t>
  </si>
  <si>
    <t>房号</t>
  </si>
  <si>
    <t>房间名称</t>
  </si>
  <si>
    <t>房间面积（㎡）</t>
  </si>
  <si>
    <t>个人总面积（㎡）</t>
  </si>
  <si>
    <t>胡大雷</t>
  </si>
  <si>
    <t>育才</t>
  </si>
  <si>
    <t>第二文科综合楼</t>
  </si>
  <si>
    <t>广西特聘专家工作室（1）</t>
  </si>
  <si>
    <t>张利群</t>
  </si>
  <si>
    <t>广西特聘专家工作室（2）</t>
  </si>
  <si>
    <t>黄伟林</t>
  </si>
  <si>
    <t>广西特聘专家工作室（3）</t>
  </si>
  <si>
    <t>莫道才</t>
  </si>
  <si>
    <t>国家文科（中文）基地班导师工作室</t>
  </si>
  <si>
    <t>杜海军</t>
  </si>
  <si>
    <t>广西优势特色重点学科工作室</t>
  </si>
  <si>
    <t>王德明</t>
  </si>
  <si>
    <t>中国诗学研究所</t>
  </si>
  <si>
    <t>李乃龙</t>
  </si>
  <si>
    <t>广西人文社科重点研究基地（八桂文化与文学）</t>
  </si>
  <si>
    <t>刘惠</t>
  </si>
  <si>
    <t>刘铁群</t>
  </si>
  <si>
    <t>博士生（后）导师工作室</t>
  </si>
  <si>
    <t>刘汉忠</t>
  </si>
  <si>
    <t>覃德清</t>
  </si>
  <si>
    <t>壮学研究所</t>
  </si>
  <si>
    <t>岑学贵</t>
  </si>
  <si>
    <t>公共文化服务体系研究中心</t>
  </si>
  <si>
    <t>唐子江</t>
  </si>
  <si>
    <t>语文教育协同创新中心</t>
  </si>
  <si>
    <t>麦永雄</t>
  </si>
  <si>
    <t>907-1</t>
  </si>
  <si>
    <t>中国语言文学研究所</t>
  </si>
  <si>
    <t>吴大顺</t>
  </si>
  <si>
    <t>907-2</t>
  </si>
  <si>
    <t>方言研究所</t>
  </si>
  <si>
    <t>韩晖</t>
  </si>
  <si>
    <t>雁山</t>
  </si>
  <si>
    <t>起文楼南楼</t>
  </si>
  <si>
    <t>王朝元</t>
  </si>
  <si>
    <t>陈广林</t>
  </si>
  <si>
    <t>写作学教研室</t>
  </si>
  <si>
    <t>冯强</t>
  </si>
  <si>
    <t>丁来先</t>
  </si>
  <si>
    <t>鹿义霞</t>
  </si>
  <si>
    <t>职师楼</t>
  </si>
  <si>
    <t>学前与秘书教育教研室</t>
  </si>
  <si>
    <t>张兴华</t>
  </si>
  <si>
    <t>莫其逊</t>
  </si>
  <si>
    <t>陈雪军</t>
  </si>
  <si>
    <t>罗崇宏</t>
  </si>
  <si>
    <t>薛霜雨</t>
  </si>
  <si>
    <t>原百玲</t>
  </si>
  <si>
    <t>杨兴玉</t>
  </si>
  <si>
    <t>崔金涛</t>
  </si>
  <si>
    <t>樊中元</t>
  </si>
  <si>
    <t>袁卫华</t>
  </si>
  <si>
    <t>白云</t>
  </si>
  <si>
    <t>赵敏兰</t>
  </si>
  <si>
    <t>闫顺英</t>
  </si>
  <si>
    <t>赵媛</t>
  </si>
  <si>
    <t>韩明</t>
  </si>
  <si>
    <t>骆明弟</t>
  </si>
  <si>
    <t>马丽</t>
  </si>
  <si>
    <t>苏立无</t>
  </si>
  <si>
    <t>陆前</t>
  </si>
  <si>
    <t>马骏</t>
  </si>
  <si>
    <t>陈景元</t>
  </si>
  <si>
    <t>何宇虹</t>
  </si>
  <si>
    <t>黄艺红</t>
  </si>
  <si>
    <t>余海乐</t>
  </si>
  <si>
    <t>王瑜</t>
  </si>
  <si>
    <t>李雪梅</t>
  </si>
  <si>
    <t>陈霞</t>
  </si>
  <si>
    <t>殷祝胜</t>
  </si>
  <si>
    <t>孙艳庆</t>
  </si>
  <si>
    <t>张彦</t>
  </si>
  <si>
    <t>王娟</t>
  </si>
  <si>
    <t>陈胤</t>
  </si>
  <si>
    <t>刘敬</t>
  </si>
  <si>
    <t>梁冬丽</t>
  </si>
  <si>
    <t>王卓玉</t>
  </si>
  <si>
    <t>余昱</t>
  </si>
  <si>
    <t>周剑清</t>
  </si>
  <si>
    <t>蒋永国</t>
  </si>
  <si>
    <t>犹家仲</t>
  </si>
  <si>
    <t>施秀娟</t>
  </si>
  <si>
    <t>刘巨文</t>
  </si>
  <si>
    <t>余航</t>
  </si>
  <si>
    <t>曾建辉</t>
  </si>
  <si>
    <t>新闻传播学教研室</t>
  </si>
  <si>
    <t>韦世柏</t>
  </si>
  <si>
    <t>韦笑</t>
  </si>
  <si>
    <t>孟达</t>
  </si>
  <si>
    <t>廖静</t>
  </si>
  <si>
    <t>李盼君</t>
  </si>
  <si>
    <t>黄金顺</t>
  </si>
  <si>
    <t>周霞</t>
  </si>
  <si>
    <t>王功名</t>
  </si>
  <si>
    <t>张艳霜</t>
  </si>
  <si>
    <t>郭力民</t>
  </si>
  <si>
    <t>秘书学教研室</t>
  </si>
  <si>
    <t>秦莲红</t>
  </si>
  <si>
    <t>邱慧婷</t>
  </si>
  <si>
    <t>刘弟娥</t>
  </si>
  <si>
    <t>张小玲</t>
  </si>
  <si>
    <t>周斌</t>
  </si>
  <si>
    <t>朱国佳</t>
  </si>
  <si>
    <t>龙晓添</t>
  </si>
  <si>
    <t>杨树喆</t>
  </si>
  <si>
    <t>海力波</t>
  </si>
  <si>
    <t>冯智明</t>
  </si>
  <si>
    <t>陈国保</t>
  </si>
  <si>
    <t>王城</t>
  </si>
  <si>
    <t xml:space="preserve">第二办公楼  </t>
  </si>
  <si>
    <t>202、203</t>
  </si>
  <si>
    <t>民族文化教研室</t>
  </si>
  <si>
    <t>教二楼</t>
  </si>
  <si>
    <t>202、205</t>
  </si>
  <si>
    <t>东盟中心</t>
  </si>
  <si>
    <t>陈洪波</t>
  </si>
  <si>
    <t>陈志刚</t>
  </si>
  <si>
    <t>教学法教研室</t>
  </si>
  <si>
    <t>邓永飞</t>
  </si>
  <si>
    <t xml:space="preserve">第一办公楼、第二办公楼  </t>
  </si>
  <si>
    <t>108、201、204</t>
  </si>
  <si>
    <t>教授工作室、古代史教研室</t>
  </si>
  <si>
    <t>董晓佳</t>
  </si>
  <si>
    <t>209、210</t>
  </si>
  <si>
    <t>世界史</t>
  </si>
  <si>
    <t>范丽萍</t>
  </si>
  <si>
    <t>201、209、210</t>
  </si>
  <si>
    <t>教授工作室、世界史</t>
  </si>
  <si>
    <t>刘玉</t>
  </si>
  <si>
    <t>王城培训中心、古代史教研室</t>
  </si>
  <si>
    <t>何海龙</t>
  </si>
  <si>
    <t>201、204</t>
  </si>
  <si>
    <t>古代史教研室</t>
  </si>
  <si>
    <t>黄松</t>
  </si>
  <si>
    <t>201、106、108</t>
  </si>
  <si>
    <t>教授工作室、景区规划与管理</t>
  </si>
  <si>
    <t>黄振南</t>
  </si>
  <si>
    <t>206、207</t>
  </si>
  <si>
    <t>近现代史教研室</t>
  </si>
  <si>
    <t>江田祥</t>
  </si>
  <si>
    <t>文管基地</t>
  </si>
  <si>
    <t>蒋政权</t>
  </si>
  <si>
    <t>106、108</t>
  </si>
  <si>
    <t>王城培训中心、景区规划与管理</t>
  </si>
  <si>
    <t>陈伍香</t>
  </si>
  <si>
    <t>101、105</t>
  </si>
  <si>
    <t>景区规划与管理教研室</t>
  </si>
  <si>
    <t>李天雪</t>
  </si>
  <si>
    <t>廖勤</t>
  </si>
  <si>
    <t>廖文芳</t>
  </si>
  <si>
    <t>刘晖龙</t>
  </si>
  <si>
    <t>108、208</t>
  </si>
  <si>
    <t>王城培训中心、教学法教研室</t>
  </si>
  <si>
    <t>刘祥学</t>
  </si>
  <si>
    <t>刘小彤</t>
  </si>
  <si>
    <t>刘榕榕</t>
  </si>
  <si>
    <t>刘超建</t>
  </si>
  <si>
    <t>陆军</t>
  </si>
  <si>
    <t>景区规划与管理</t>
  </si>
  <si>
    <t>兰源红</t>
  </si>
  <si>
    <t>农朝幸</t>
  </si>
  <si>
    <t>彭家威</t>
  </si>
  <si>
    <t xml:space="preserve">第一楼办楼、第二办公楼  </t>
  </si>
  <si>
    <t>211、101、105</t>
  </si>
  <si>
    <t>MTA中心、景区规划与管理教研室</t>
  </si>
  <si>
    <t>沈继松</t>
  </si>
  <si>
    <t>覃江浩</t>
  </si>
  <si>
    <t>唐凌</t>
  </si>
  <si>
    <t>201、206、207</t>
  </si>
  <si>
    <t>教授工作室、近现代史教研室</t>
  </si>
  <si>
    <t>谭丽林</t>
  </si>
  <si>
    <t>108-1、103、104</t>
  </si>
  <si>
    <t>教授工作室、导游与旅行社教研室</t>
  </si>
  <si>
    <t>汪天顺</t>
  </si>
  <si>
    <t>王林</t>
  </si>
  <si>
    <t>205、106、108</t>
  </si>
  <si>
    <t>系主作工作室、景区规划与管理</t>
  </si>
  <si>
    <t>王本涛</t>
  </si>
  <si>
    <t>王雪芳</t>
  </si>
  <si>
    <t>108-1、205</t>
  </si>
  <si>
    <t>教授工作室、酒店管理教研室</t>
  </si>
  <si>
    <t>韦勇强</t>
  </si>
  <si>
    <t>吴笛霜</t>
  </si>
  <si>
    <t>酒店管理教研室</t>
  </si>
  <si>
    <t>李秀白</t>
  </si>
  <si>
    <t>李倩雯</t>
  </si>
  <si>
    <t>徐洁</t>
  </si>
  <si>
    <t>103、109</t>
  </si>
  <si>
    <t>导游与旅行社教研室</t>
  </si>
  <si>
    <t>肖超</t>
  </si>
  <si>
    <t>李席</t>
  </si>
  <si>
    <t>杨亚斌</t>
  </si>
  <si>
    <t>杨永平</t>
  </si>
  <si>
    <t>徐毅</t>
  </si>
  <si>
    <t>张燕</t>
  </si>
  <si>
    <t>钟珂</t>
  </si>
  <si>
    <t>104、109</t>
  </si>
  <si>
    <t>邹长清</t>
  </si>
  <si>
    <t>201、201、204</t>
  </si>
  <si>
    <t>付延慧</t>
  </si>
  <si>
    <t>第一办公楼</t>
  </si>
  <si>
    <t>系主作工作室</t>
  </si>
  <si>
    <t>蔡琼</t>
  </si>
  <si>
    <t>行政楼北楼</t>
  </si>
  <si>
    <t>桂林市理论宣讲骨干研修基地</t>
  </si>
  <si>
    <t>思想道德修养与法律基础教研室及科研团队、心理健康咨询室</t>
  </si>
  <si>
    <t>教师工作室</t>
  </si>
  <si>
    <t>文二综合楼北楼</t>
  </si>
  <si>
    <t>研究生公共政治课教研室</t>
  </si>
  <si>
    <t>广西大学生马克思主义思想政治教育研究中心、教工之家</t>
  </si>
  <si>
    <t>博士后流动站专家交流工作室、学术交流室</t>
  </si>
  <si>
    <t>文二综合楼南楼</t>
  </si>
  <si>
    <t>马克思主义理论与区域实践协同创新中心、八桂学者办公室</t>
  </si>
  <si>
    <t>党员之家马院之家会议室</t>
  </si>
  <si>
    <t>教育部辅导员研修基地办公室</t>
  </si>
  <si>
    <t>蔡小菊</t>
  </si>
  <si>
    <t>陈洪江</t>
  </si>
  <si>
    <t>教学研讨室</t>
  </si>
  <si>
    <t>邓小玲</t>
  </si>
  <si>
    <t>博导工作室/高层次人才工作室</t>
  </si>
  <si>
    <t>习近平新时代中国特色社会主义思想概论教研室</t>
  </si>
  <si>
    <t>范红</t>
  </si>
  <si>
    <t>方艳</t>
  </si>
  <si>
    <t>博士后工作室</t>
  </si>
  <si>
    <t>高铁泰</t>
  </si>
  <si>
    <t>博士后流动站工作室</t>
  </si>
  <si>
    <t>黄瑞雄</t>
  </si>
  <si>
    <t>博导工作室</t>
  </si>
  <si>
    <t>思想政治理论课研究室</t>
  </si>
  <si>
    <t>黄振地</t>
  </si>
  <si>
    <t>博士生学术研讨室</t>
  </si>
  <si>
    <t>蒋红群</t>
  </si>
  <si>
    <t>靳书君</t>
  </si>
  <si>
    <t>博导工作室、柔性引进专家工作室</t>
  </si>
  <si>
    <t>旷爱萍</t>
  </si>
  <si>
    <t>李恩来</t>
  </si>
  <si>
    <t>梁红秀</t>
  </si>
  <si>
    <t>教授工作室</t>
  </si>
  <si>
    <t>廖和平</t>
  </si>
  <si>
    <t>林全民</t>
  </si>
  <si>
    <t>凌小萍</t>
  </si>
  <si>
    <t>刘强</t>
  </si>
  <si>
    <t>刘琼豪</t>
  </si>
  <si>
    <t>教授工作室\图书资料室\八桂学者工作室</t>
  </si>
  <si>
    <t>卢爱国</t>
  </si>
  <si>
    <t>罗法洋</t>
  </si>
  <si>
    <t>罗顺元</t>
  </si>
  <si>
    <t>蒙宇</t>
  </si>
  <si>
    <t>纳树峰</t>
  </si>
  <si>
    <t>彭俊桦</t>
  </si>
  <si>
    <t>彭兰</t>
  </si>
  <si>
    <t>谭培文</t>
  </si>
  <si>
    <t>教授工作室/博导工作室</t>
  </si>
  <si>
    <t>汤志华</t>
  </si>
  <si>
    <t>马克思主义学院教师办公室</t>
  </si>
  <si>
    <t>唐霏</t>
  </si>
  <si>
    <t>唐咸明</t>
  </si>
  <si>
    <t>万来志</t>
  </si>
  <si>
    <t>王惠</t>
  </si>
  <si>
    <t>王秋梅</t>
  </si>
  <si>
    <t>部校共建马克思主义学院办公室</t>
  </si>
  <si>
    <t>韦冬雪</t>
  </si>
  <si>
    <t>韦健玲</t>
  </si>
  <si>
    <t>吴全兰</t>
  </si>
  <si>
    <t>熊琴</t>
  </si>
  <si>
    <t>杨丽娟</t>
  </si>
  <si>
    <t>博导工作室/广西卓越人才工作室</t>
  </si>
  <si>
    <t>远雁</t>
  </si>
  <si>
    <t>张红</t>
  </si>
  <si>
    <t>张松胜</t>
  </si>
  <si>
    <t>钟慧容</t>
  </si>
  <si>
    <t>广西普通高中政治学科基地</t>
  </si>
  <si>
    <t>周艺</t>
  </si>
  <si>
    <t>石琳琳</t>
  </si>
  <si>
    <t>王进芬</t>
  </si>
  <si>
    <t>吴布林</t>
  </si>
  <si>
    <t>何广寿</t>
  </si>
  <si>
    <t>练新颜</t>
  </si>
  <si>
    <t>广西卓越人才工作室/博导工作室</t>
  </si>
  <si>
    <t>孙尚诚</t>
  </si>
  <si>
    <t>田旭明</t>
  </si>
  <si>
    <t>形势与政策教研室</t>
  </si>
  <si>
    <t>王成</t>
  </si>
  <si>
    <t>王学伟</t>
  </si>
  <si>
    <t>欧彦伶</t>
  </si>
  <si>
    <t>r20190001</t>
  </si>
  <si>
    <t>付健</t>
  </si>
  <si>
    <t>起文楼北楼</t>
  </si>
  <si>
    <t>蒋红彬</t>
  </si>
  <si>
    <t>莫凌侠</t>
  </si>
  <si>
    <t>倪业群</t>
  </si>
  <si>
    <t>杨建生</t>
  </si>
  <si>
    <t>钟铭佑</t>
  </si>
  <si>
    <t>周世中</t>
  </si>
  <si>
    <t>法制与社会发展研究所</t>
  </si>
  <si>
    <t>郭剑平</t>
  </si>
  <si>
    <t>蒋人文</t>
  </si>
  <si>
    <t>黄竹胜</t>
  </si>
  <si>
    <t>马建兵</t>
  </si>
  <si>
    <t>李伯军</t>
  </si>
  <si>
    <t>何文杰</t>
  </si>
  <si>
    <t>段海风</t>
  </si>
  <si>
    <t>副书记/副院长室</t>
  </si>
  <si>
    <t>苏爽</t>
  </si>
  <si>
    <t>段明广</t>
  </si>
  <si>
    <t>蓝兰</t>
  </si>
  <si>
    <t>共享教研室</t>
  </si>
  <si>
    <t>潘庆</t>
  </si>
  <si>
    <t>秦建荣</t>
  </si>
  <si>
    <t>陈丽平</t>
  </si>
  <si>
    <t>李庆灵</t>
  </si>
  <si>
    <t>陆苹</t>
  </si>
  <si>
    <t>郑勇</t>
  </si>
  <si>
    <t>梁恩树</t>
  </si>
  <si>
    <t>诸葛语丹</t>
  </si>
  <si>
    <t>刘娅蓓</t>
  </si>
  <si>
    <t>杨祝顺</t>
  </si>
  <si>
    <t>苏方元</t>
  </si>
  <si>
    <t>李潇</t>
  </si>
  <si>
    <t>黄祖合</t>
  </si>
  <si>
    <t>刘琳</t>
  </si>
  <si>
    <t>李志锴</t>
  </si>
  <si>
    <t>李燕</t>
  </si>
  <si>
    <t>谭万霞</t>
  </si>
  <si>
    <t>陶斌智</t>
  </si>
  <si>
    <t>文二楼北楼</t>
  </si>
  <si>
    <t>广西地方立法研究评优与咨询服务基地办公室</t>
  </si>
  <si>
    <t>蒋万庚</t>
  </si>
  <si>
    <t>刘训智</t>
  </si>
  <si>
    <t>李德进</t>
  </si>
  <si>
    <t>法律硕士教育研究中心</t>
  </si>
  <si>
    <t>殷娜</t>
  </si>
  <si>
    <t>韦之</t>
  </si>
  <si>
    <t>胡余嘉</t>
  </si>
  <si>
    <t>曾跃林</t>
  </si>
  <si>
    <t>广西地方法治与地方治理研究中心办公室</t>
  </si>
  <si>
    <t>陈志文</t>
  </si>
  <si>
    <t>尹佳妮</t>
  </si>
  <si>
    <t>贺馨宇</t>
  </si>
  <si>
    <t>陈宗波</t>
  </si>
  <si>
    <t>知识产权教育与研究基地办公室</t>
  </si>
  <si>
    <t>张融</t>
  </si>
  <si>
    <t>陈隆伟</t>
  </si>
  <si>
    <t>行政北楼</t>
  </si>
  <si>
    <t>导师工作室</t>
  </si>
  <si>
    <t>3</t>
  </si>
  <si>
    <t>325</t>
  </si>
  <si>
    <t>会计系/财务管理与会计学教研室</t>
  </si>
  <si>
    <t>王修志</t>
  </si>
  <si>
    <t>第2文科综合楼</t>
  </si>
  <si>
    <t>2-0604室</t>
  </si>
  <si>
    <t>西南城市与区域研究发展中心</t>
  </si>
  <si>
    <t>蒋团标</t>
  </si>
  <si>
    <t>梁爱云</t>
  </si>
  <si>
    <t>廖明岚</t>
  </si>
  <si>
    <t>刘澈元</t>
  </si>
  <si>
    <t>刘俊杰</t>
  </si>
  <si>
    <t>罗婧</t>
  </si>
  <si>
    <t>彭润华</t>
  </si>
  <si>
    <t>苏方林</t>
  </si>
  <si>
    <t>苏毓敏</t>
  </si>
  <si>
    <t>4</t>
  </si>
  <si>
    <t>433</t>
  </si>
  <si>
    <t>赵瑞娟</t>
  </si>
  <si>
    <t>王卫则</t>
  </si>
  <si>
    <t>王宜峰</t>
  </si>
  <si>
    <t>秀英</t>
  </si>
  <si>
    <t>阳芳</t>
  </si>
  <si>
    <t>案例教学与研究中心</t>
  </si>
  <si>
    <t>阳红曼</t>
  </si>
  <si>
    <t>阳震青</t>
  </si>
  <si>
    <t>428</t>
  </si>
  <si>
    <t>张晞</t>
  </si>
  <si>
    <t>钟学思</t>
  </si>
  <si>
    <t>邹晓辉</t>
  </si>
  <si>
    <t>何昭红</t>
  </si>
  <si>
    <t>张海丰</t>
  </si>
  <si>
    <t>莫纯政</t>
  </si>
  <si>
    <t>经济系/理论经济学教研室</t>
  </si>
  <si>
    <t>刘孙芸</t>
  </si>
  <si>
    <t>温玉卓</t>
  </si>
  <si>
    <t>金融学教研室/经济数学教研室</t>
  </si>
  <si>
    <t>宋凌云</t>
  </si>
  <si>
    <t>黄鹏</t>
  </si>
  <si>
    <t>海外留学教师工作室/对外交流合作与国际认证办公室</t>
  </si>
  <si>
    <t>金明玉</t>
  </si>
  <si>
    <t>袁伟彦</t>
  </si>
  <si>
    <t>戴其文</t>
  </si>
  <si>
    <t>团队工作室</t>
  </si>
  <si>
    <t>黄金鑫</t>
  </si>
  <si>
    <t>管理系教研室</t>
  </si>
  <si>
    <t>杨立</t>
  </si>
  <si>
    <t>汤玉莹</t>
  </si>
  <si>
    <t>金融学教研室</t>
  </si>
  <si>
    <t>孟德峰</t>
  </si>
  <si>
    <t>杨路英</t>
  </si>
  <si>
    <t>王玮</t>
  </si>
  <si>
    <t>孙婉华</t>
  </si>
  <si>
    <t>李建军</t>
  </si>
  <si>
    <t>伍先福</t>
  </si>
  <si>
    <t>高安荣</t>
  </si>
  <si>
    <t>陆琳</t>
  </si>
  <si>
    <t>罗晓春</t>
  </si>
  <si>
    <t>金涛</t>
  </si>
  <si>
    <t>吴至伦</t>
  </si>
  <si>
    <t>罗艳</t>
  </si>
  <si>
    <t>罗明</t>
  </si>
  <si>
    <t>何红玲</t>
  </si>
  <si>
    <t>汤颖跃</t>
  </si>
  <si>
    <t>杜俊义</t>
  </si>
  <si>
    <t>蒋凌琳</t>
  </si>
  <si>
    <t>人力资源管理教研室</t>
  </si>
  <si>
    <t>谢慎兰</t>
  </si>
  <si>
    <t>吴朝晖</t>
  </si>
  <si>
    <t>申祺文</t>
  </si>
  <si>
    <t>刘哲</t>
  </si>
  <si>
    <t>陆奇岸</t>
  </si>
  <si>
    <t>刘志江</t>
  </si>
  <si>
    <t>周劲波</t>
  </si>
  <si>
    <t>丁振阔</t>
  </si>
  <si>
    <t>贤成毅</t>
  </si>
  <si>
    <t>田卫民</t>
  </si>
  <si>
    <t>单俊辉</t>
  </si>
  <si>
    <t>陈婷婷</t>
  </si>
  <si>
    <t>外国语学院</t>
    <phoneticPr fontId="14" type="noConversion"/>
  </si>
  <si>
    <t>蔡马兰</t>
  </si>
  <si>
    <t>行政南楼</t>
  </si>
  <si>
    <t>综合英语教研室</t>
  </si>
  <si>
    <t>第二文科楼</t>
  </si>
  <si>
    <t>专业教师工作室</t>
  </si>
  <si>
    <t>教授工作室/会议室</t>
  </si>
  <si>
    <t>蔡秋艳</t>
  </si>
  <si>
    <t>朝鲜语教研室</t>
  </si>
  <si>
    <t>朝鲜-韩国学研究所</t>
  </si>
  <si>
    <t>蔡云</t>
  </si>
  <si>
    <t>文学文化教研室</t>
  </si>
  <si>
    <t>起文楼</t>
  </si>
  <si>
    <t>中外文学文化对比交流研究中心</t>
  </si>
  <si>
    <t>蔡昭平</t>
  </si>
  <si>
    <t>听说读写教研室</t>
  </si>
  <si>
    <t>曹永任</t>
  </si>
  <si>
    <t>曾静明</t>
  </si>
  <si>
    <t>陈冰</t>
  </si>
  <si>
    <t>306-1</t>
  </si>
  <si>
    <t>大学英语一系</t>
  </si>
  <si>
    <t>陈成</t>
  </si>
  <si>
    <t>306-2</t>
  </si>
  <si>
    <t>大学英语二系</t>
  </si>
  <si>
    <t>陈德荣</t>
  </si>
  <si>
    <t>417A</t>
  </si>
  <si>
    <t>日语教研室\印尼语研究中心</t>
  </si>
  <si>
    <t>417B</t>
  </si>
  <si>
    <t>日本学研究中心</t>
  </si>
  <si>
    <t>陈东梅</t>
  </si>
  <si>
    <t>大学英语智慧教学平台工作室</t>
  </si>
  <si>
    <t>教师工作室\女教师休息室</t>
  </si>
  <si>
    <t>陈洁</t>
  </si>
  <si>
    <t>陈露</t>
  </si>
  <si>
    <t>陈文强</t>
  </si>
  <si>
    <t>教师工作室\男教师休息室</t>
  </si>
  <si>
    <t>陈夏</t>
  </si>
  <si>
    <t>陈星宇</t>
  </si>
  <si>
    <t>商务英语教研室</t>
  </si>
  <si>
    <t>陈彦</t>
  </si>
  <si>
    <t>程茜</t>
  </si>
  <si>
    <t>第一文科楼</t>
  </si>
  <si>
    <t>实训中心工作室</t>
  </si>
  <si>
    <t>荟文楼</t>
  </si>
  <si>
    <t>技术中心工作室</t>
  </si>
  <si>
    <t>崔凯</t>
  </si>
  <si>
    <t>翻译教研室</t>
  </si>
  <si>
    <t>班主任工作室</t>
  </si>
  <si>
    <t>邓丽坚</t>
  </si>
  <si>
    <t>邓瑶</t>
  </si>
  <si>
    <t>丁礼明</t>
  </si>
  <si>
    <t>董思思</t>
  </si>
  <si>
    <t>段秋实</t>
  </si>
  <si>
    <t>范小娟</t>
  </si>
  <si>
    <t>范亚刚</t>
  </si>
  <si>
    <t>教授工作室/外国语言文学研究所</t>
  </si>
  <si>
    <t>冯波</t>
  </si>
  <si>
    <t>冯丽霞</t>
  </si>
  <si>
    <t>俸佳</t>
  </si>
  <si>
    <t>话剧工坊</t>
  </si>
  <si>
    <t>符盛</t>
  </si>
  <si>
    <t>傅友相</t>
  </si>
  <si>
    <t>甘玲玲</t>
  </si>
  <si>
    <t>公共研究生英语工作室</t>
  </si>
  <si>
    <t>高金林</t>
  </si>
  <si>
    <t>高旗</t>
  </si>
  <si>
    <t>龚敏</t>
  </si>
  <si>
    <t>何璇</t>
  </si>
  <si>
    <t>何彦诚</t>
  </si>
  <si>
    <t>教授工作室/学院陈列馆</t>
  </si>
  <si>
    <t>胡兰英</t>
  </si>
  <si>
    <t>黄珊</t>
  </si>
  <si>
    <t>黄世香</t>
  </si>
  <si>
    <t>黄兴运</t>
  </si>
  <si>
    <t>黄云云</t>
  </si>
  <si>
    <t>江舫</t>
  </si>
  <si>
    <t>广西戏曲与西方戏剧文化对比体验中心</t>
  </si>
  <si>
    <t>蒋莉</t>
  </si>
  <si>
    <t>蒋艳</t>
  </si>
  <si>
    <t>蒋业梅</t>
  </si>
  <si>
    <t>金宰旭</t>
  </si>
  <si>
    <t>邝增乾</t>
  </si>
  <si>
    <t>兰兰</t>
  </si>
  <si>
    <t>蓝玲</t>
  </si>
  <si>
    <t>李晨</t>
  </si>
  <si>
    <t>李怀奎</t>
  </si>
  <si>
    <t>李甲桥</t>
  </si>
  <si>
    <t>李晶</t>
  </si>
  <si>
    <t>李琳</t>
  </si>
  <si>
    <t>李貌</t>
  </si>
  <si>
    <t>英语教学法教研室</t>
  </si>
  <si>
    <t>李明华</t>
  </si>
  <si>
    <t>李宁林</t>
  </si>
  <si>
    <t>李妍静</t>
  </si>
  <si>
    <t>李盈</t>
  </si>
  <si>
    <t>李永男</t>
  </si>
  <si>
    <t>外教</t>
  </si>
  <si>
    <t>梁智</t>
  </si>
  <si>
    <t>廖芬芳</t>
  </si>
  <si>
    <t>廖桂蓉</t>
  </si>
  <si>
    <t>林海婴</t>
  </si>
  <si>
    <t>林群芳</t>
  </si>
  <si>
    <t>蔺映真</t>
  </si>
  <si>
    <t>刘慧</t>
  </si>
  <si>
    <t>刘姬</t>
  </si>
  <si>
    <t>刘剑航</t>
  </si>
  <si>
    <t>刘玲慧</t>
  </si>
  <si>
    <t>刘明录</t>
  </si>
  <si>
    <t>刘沁</t>
  </si>
  <si>
    <t>刘燕梅</t>
  </si>
  <si>
    <t>刘艺</t>
  </si>
  <si>
    <t>刘雨薇</t>
  </si>
  <si>
    <t>刘玉梅</t>
  </si>
  <si>
    <t>刘子瑜</t>
  </si>
  <si>
    <t>龙晓梅</t>
  </si>
  <si>
    <t>陆巧玲</t>
  </si>
  <si>
    <t>罗迪</t>
  </si>
  <si>
    <t>马玲芳</t>
  </si>
  <si>
    <t>毛慧勤</t>
  </si>
  <si>
    <t>蒙岚</t>
  </si>
  <si>
    <t>莫玉秀</t>
  </si>
  <si>
    <t>宁见红</t>
  </si>
  <si>
    <t>潘敏</t>
  </si>
  <si>
    <t>潘赛仙</t>
  </si>
  <si>
    <t>彭国媛</t>
  </si>
  <si>
    <t>彭劲松</t>
  </si>
  <si>
    <t>朴锦海</t>
  </si>
  <si>
    <t>钱春梅</t>
  </si>
  <si>
    <t>秦欣元</t>
  </si>
  <si>
    <t>全今淑</t>
  </si>
  <si>
    <t>邵同崇</t>
  </si>
  <si>
    <t>沈斌</t>
  </si>
  <si>
    <t>苏超华</t>
  </si>
  <si>
    <t>孙音</t>
  </si>
  <si>
    <t>覃鸿延</t>
  </si>
  <si>
    <t>覃士艺</t>
  </si>
  <si>
    <t>覃思</t>
  </si>
  <si>
    <t>覃新宇</t>
  </si>
  <si>
    <t>覃英</t>
  </si>
  <si>
    <t>唐琼玲</t>
  </si>
  <si>
    <t>唐婷</t>
  </si>
  <si>
    <t>滕宇</t>
  </si>
  <si>
    <t>滕智莉</t>
  </si>
  <si>
    <t>汪滢</t>
  </si>
  <si>
    <t>王菲菲</t>
  </si>
  <si>
    <t>王丽</t>
  </si>
  <si>
    <t>王美萍</t>
  </si>
  <si>
    <t>王育洁</t>
  </si>
  <si>
    <t>王越</t>
  </si>
  <si>
    <t>王宗宣</t>
  </si>
  <si>
    <t>韦爱云</t>
  </si>
  <si>
    <t>韦桂先</t>
  </si>
  <si>
    <t>韦利</t>
  </si>
  <si>
    <t>文坚</t>
  </si>
  <si>
    <t>文雅兰</t>
  </si>
  <si>
    <t>吴代红</t>
  </si>
  <si>
    <t>吴红梅</t>
  </si>
  <si>
    <t>吴银芳</t>
  </si>
  <si>
    <t>肖江乐</t>
  </si>
  <si>
    <t>肖静</t>
  </si>
  <si>
    <t>谢春辉</t>
  </si>
  <si>
    <t>谢世坚</t>
  </si>
  <si>
    <t>邢程</t>
  </si>
  <si>
    <t>幸小梅</t>
  </si>
  <si>
    <t>徐海燕</t>
  </si>
  <si>
    <t>徐长林</t>
  </si>
  <si>
    <t>严幸智</t>
  </si>
  <si>
    <t>颜东</t>
  </si>
  <si>
    <t>颜少兰</t>
  </si>
  <si>
    <t>阳其荣</t>
  </si>
  <si>
    <t>杨蕙郁</t>
  </si>
  <si>
    <t>杨梦黎</t>
  </si>
  <si>
    <t>杨荣华</t>
  </si>
  <si>
    <t>杨勇</t>
  </si>
  <si>
    <t>叶江天</t>
  </si>
  <si>
    <t>叶品娟</t>
  </si>
  <si>
    <t>易振</t>
  </si>
  <si>
    <t>尹姬</t>
  </si>
  <si>
    <t>于芹</t>
  </si>
  <si>
    <t>于潇</t>
  </si>
  <si>
    <t>袁斌业</t>
  </si>
  <si>
    <t>张常友</t>
  </si>
  <si>
    <t>张洪岩</t>
  </si>
  <si>
    <t>赵鲲</t>
  </si>
  <si>
    <t>郑敏</t>
  </si>
  <si>
    <t>郑荣华</t>
  </si>
  <si>
    <t>郑艳</t>
  </si>
  <si>
    <t>钟耀平</t>
  </si>
  <si>
    <t>周成兰</t>
  </si>
  <si>
    <t>周婕</t>
  </si>
  <si>
    <t>周漓云</t>
  </si>
  <si>
    <t>周美华</t>
  </si>
  <si>
    <t>周仕益</t>
  </si>
  <si>
    <t>周文瑾</t>
  </si>
  <si>
    <t>周晓玲</t>
  </si>
  <si>
    <t>朱神海</t>
  </si>
  <si>
    <t>纯道楼1号楼</t>
  </si>
  <si>
    <t>1-303</t>
  </si>
  <si>
    <t>1-304</t>
  </si>
  <si>
    <t>1-302</t>
  </si>
  <si>
    <t>陆丽娟</t>
  </si>
  <si>
    <t>纯道楼2号楼</t>
  </si>
  <si>
    <t>2-406</t>
  </si>
  <si>
    <t>2-410</t>
  </si>
  <si>
    <t>何平静</t>
  </si>
  <si>
    <t>1-305</t>
  </si>
  <si>
    <t>胡建强</t>
  </si>
  <si>
    <t>2-501</t>
  </si>
  <si>
    <t>高献敏</t>
  </si>
  <si>
    <t>2-413</t>
  </si>
  <si>
    <t>L2019421</t>
  </si>
  <si>
    <t>2-505</t>
  </si>
  <si>
    <t>刘宪标</t>
  </si>
  <si>
    <t>2-504</t>
  </si>
  <si>
    <t>唐长兴</t>
  </si>
  <si>
    <t>1-309</t>
  </si>
  <si>
    <t>蔡富军</t>
  </si>
  <si>
    <t>黄启波</t>
  </si>
  <si>
    <t>2-411</t>
  </si>
  <si>
    <t>何文雯</t>
  </si>
  <si>
    <t>吴剑珊</t>
  </si>
  <si>
    <t>1-310</t>
  </si>
  <si>
    <t>孔庆坚</t>
  </si>
  <si>
    <t>王军</t>
  </si>
  <si>
    <t>2-405</t>
  </si>
  <si>
    <t>黎东明</t>
  </si>
  <si>
    <t>1-301</t>
  </si>
  <si>
    <t>L2019469</t>
  </si>
  <si>
    <t>黄文祥</t>
  </si>
  <si>
    <t>2-403</t>
  </si>
  <si>
    <t>张高元</t>
  </si>
  <si>
    <t>陈东</t>
  </si>
  <si>
    <t>2-302</t>
  </si>
  <si>
    <t>马一博</t>
  </si>
  <si>
    <t>叶立文</t>
  </si>
  <si>
    <t>2-303</t>
  </si>
  <si>
    <t>史论与公共艺术系</t>
  </si>
  <si>
    <t>吕宁尔</t>
  </si>
  <si>
    <t>左志玲</t>
  </si>
  <si>
    <t>2-304</t>
  </si>
  <si>
    <t>秦展</t>
  </si>
  <si>
    <t>张斌</t>
  </si>
  <si>
    <t>李露</t>
  </si>
  <si>
    <t>2-305</t>
  </si>
  <si>
    <t>李慧</t>
  </si>
  <si>
    <t>孙婧媛</t>
  </si>
  <si>
    <t>贾黎威</t>
  </si>
  <si>
    <t>2-306</t>
  </si>
  <si>
    <t>杨灿</t>
  </si>
  <si>
    <t>黎华丹</t>
  </si>
  <si>
    <t>2-307</t>
  </si>
  <si>
    <t>沈燕</t>
  </si>
  <si>
    <t>连铎</t>
  </si>
  <si>
    <t>王敬</t>
  </si>
  <si>
    <t>2-308</t>
  </si>
  <si>
    <t>黄春芸</t>
  </si>
  <si>
    <t>温怀宇</t>
  </si>
  <si>
    <t>2-309</t>
  </si>
  <si>
    <t>范亚杰</t>
  </si>
  <si>
    <t>杨济安</t>
  </si>
  <si>
    <t>程辉</t>
  </si>
  <si>
    <t>2-310</t>
  </si>
  <si>
    <t>陈莹</t>
  </si>
  <si>
    <t>2-311</t>
  </si>
  <si>
    <t>刘豪特</t>
  </si>
  <si>
    <t>白杨</t>
  </si>
  <si>
    <t>孙洁</t>
  </si>
  <si>
    <t>韦新凯</t>
  </si>
  <si>
    <t>2-312</t>
  </si>
  <si>
    <t>王斌</t>
  </si>
  <si>
    <t>王磊</t>
  </si>
  <si>
    <t>2-313</t>
  </si>
  <si>
    <t>苏雪薇</t>
  </si>
  <si>
    <t>蔡韧</t>
  </si>
  <si>
    <t>音乐楼</t>
  </si>
  <si>
    <t>B406</t>
  </si>
  <si>
    <t>广西民族音乐舞蹈研究传承基地</t>
  </si>
  <si>
    <t>B302</t>
  </si>
  <si>
    <t>双钢教学与研究室（大型设备）</t>
  </si>
  <si>
    <t>B303</t>
  </si>
  <si>
    <t>陈强</t>
  </si>
  <si>
    <t>党宇娜</t>
  </si>
  <si>
    <t>吴浩琼</t>
  </si>
  <si>
    <t>教师琴房</t>
  </si>
  <si>
    <t>过安琪</t>
  </si>
  <si>
    <t>何娟娟</t>
  </si>
  <si>
    <t>何永琳</t>
  </si>
  <si>
    <t>何玉明</t>
  </si>
  <si>
    <t>何政荣</t>
  </si>
  <si>
    <t>黄洪焱</t>
  </si>
  <si>
    <t>大琴房</t>
  </si>
  <si>
    <t>贾智华</t>
  </si>
  <si>
    <t>李肖一</t>
  </si>
  <si>
    <t>林冬</t>
  </si>
  <si>
    <t>刘华清</t>
  </si>
  <si>
    <t>刘慧明</t>
  </si>
  <si>
    <t>卢笛</t>
  </si>
  <si>
    <t>录音棚</t>
  </si>
  <si>
    <t>庞荣</t>
  </si>
  <si>
    <t>孙亮</t>
  </si>
  <si>
    <t>孙禹琼</t>
  </si>
  <si>
    <t>谭缨英</t>
  </si>
  <si>
    <t>王杰</t>
  </si>
  <si>
    <t>王顺</t>
  </si>
  <si>
    <t>王潇琳</t>
  </si>
  <si>
    <t>吴颖</t>
  </si>
  <si>
    <t>肖玥</t>
  </si>
  <si>
    <t>谢宗强</t>
  </si>
  <si>
    <t>杨慧芳</t>
  </si>
  <si>
    <t>杨涛</t>
  </si>
  <si>
    <t>杨曦</t>
  </si>
  <si>
    <t>杨永强</t>
  </si>
  <si>
    <t>余鹏</t>
  </si>
  <si>
    <t>张晶</t>
  </si>
  <si>
    <t>张黎明</t>
  </si>
  <si>
    <t>张丽萍</t>
  </si>
  <si>
    <t>张淼</t>
  </si>
  <si>
    <t>张荞</t>
  </si>
  <si>
    <t>赵丹云</t>
  </si>
  <si>
    <t>周楼胜</t>
  </si>
  <si>
    <t>郑星华</t>
  </si>
  <si>
    <t>孟卓</t>
  </si>
  <si>
    <t>周莹</t>
  </si>
  <si>
    <t>第三理科综合楼</t>
  </si>
  <si>
    <t>钟仁佑</t>
  </si>
  <si>
    <t>赵巧凤</t>
  </si>
  <si>
    <t>赵俊玲</t>
  </si>
  <si>
    <t>赵诚志</t>
  </si>
  <si>
    <t>厚藩楼</t>
  </si>
  <si>
    <t>张军舰</t>
  </si>
  <si>
    <t>张根根</t>
  </si>
  <si>
    <t>翟莹</t>
  </si>
  <si>
    <t>余黄生</t>
  </si>
  <si>
    <t>杨善朝</t>
  </si>
  <si>
    <t>杨龙</t>
  </si>
  <si>
    <t>晏振</t>
  </si>
  <si>
    <t>熊文俊</t>
  </si>
  <si>
    <t>谢光明</t>
  </si>
  <si>
    <t>肖长国</t>
  </si>
  <si>
    <t>肖飞雁</t>
  </si>
  <si>
    <t>文毅玲</t>
  </si>
  <si>
    <t>王金玉</t>
  </si>
  <si>
    <t>唐胜达</t>
  </si>
  <si>
    <t>唐剑岚</t>
  </si>
  <si>
    <t>高中数学学科基地</t>
  </si>
  <si>
    <t>苏又</t>
  </si>
  <si>
    <t>秦永松</t>
  </si>
  <si>
    <t>彭刚</t>
  </si>
  <si>
    <t>数据统计分析中心</t>
  </si>
  <si>
    <t>党员之家、学术报告厅</t>
  </si>
  <si>
    <t>庞琳娜</t>
  </si>
  <si>
    <t>应用统计专业硕士（MAS)案例室</t>
  </si>
  <si>
    <t>欧阳宇锋</t>
  </si>
  <si>
    <t>数学模型室-2</t>
  </si>
  <si>
    <t>卢家宽</t>
  </si>
  <si>
    <t>刘登品</t>
  </si>
  <si>
    <t>梁鑫</t>
  </si>
  <si>
    <t>李英华</t>
  </si>
  <si>
    <t>李玮</t>
  </si>
  <si>
    <t>李军</t>
  </si>
  <si>
    <t>数据中心</t>
  </si>
  <si>
    <t>蒋培杰</t>
  </si>
  <si>
    <t>范江华</t>
  </si>
  <si>
    <t>陈玉</t>
  </si>
  <si>
    <t>陈娟娟</t>
  </si>
  <si>
    <t>高等数学教学部</t>
  </si>
  <si>
    <t>邱建华</t>
  </si>
  <si>
    <t>化学实验楼</t>
  </si>
  <si>
    <t>实验室</t>
  </si>
  <si>
    <t>化学楼</t>
  </si>
  <si>
    <t>教研室</t>
  </si>
  <si>
    <t>刘葵</t>
  </si>
  <si>
    <t>杨瑞云</t>
  </si>
  <si>
    <t>重点实验室</t>
  </si>
  <si>
    <t>309</t>
  </si>
  <si>
    <t>杨秀林</t>
  </si>
  <si>
    <t>邱志惠</t>
  </si>
  <si>
    <t>王修建</t>
  </si>
  <si>
    <t>倪青玲</t>
  </si>
  <si>
    <t>夏鹏举</t>
  </si>
  <si>
    <t>张亮亮</t>
  </si>
  <si>
    <t>李姝慧</t>
  </si>
  <si>
    <t>钟新仙</t>
  </si>
  <si>
    <t>陈自卢</t>
  </si>
  <si>
    <t>张中</t>
  </si>
  <si>
    <t>黄金</t>
  </si>
  <si>
    <t>胡焕成</t>
  </si>
  <si>
    <t>曾明华</t>
  </si>
  <si>
    <t>407</t>
  </si>
  <si>
    <t>107B</t>
  </si>
  <si>
    <t>电子学院</t>
  </si>
  <si>
    <t>蔡丹丹</t>
  </si>
  <si>
    <t>莫冬亮</t>
  </si>
  <si>
    <t>工作室</t>
  </si>
  <si>
    <t>邓必阳</t>
  </si>
  <si>
    <t>206</t>
  </si>
  <si>
    <t>王胜娥</t>
  </si>
  <si>
    <t>赵临远</t>
  </si>
  <si>
    <t>王红强</t>
  </si>
  <si>
    <t>第二理科综合楼</t>
  </si>
  <si>
    <t>侯若冰</t>
  </si>
  <si>
    <t>黄有国</t>
  </si>
  <si>
    <t>董家新</t>
  </si>
  <si>
    <t>樊友军</t>
  </si>
  <si>
    <t>蒋卷涛</t>
  </si>
  <si>
    <t>赵书林</t>
  </si>
  <si>
    <t>陈振锋</t>
  </si>
  <si>
    <t>406</t>
  </si>
  <si>
    <t>黄勇</t>
  </si>
  <si>
    <t>305</t>
  </si>
  <si>
    <t>田建袅</t>
  </si>
  <si>
    <t>307</t>
  </si>
  <si>
    <t>叶芳贵</t>
  </si>
  <si>
    <t>402</t>
  </si>
  <si>
    <t>黄富平、边贺东</t>
  </si>
  <si>
    <t>404</t>
  </si>
  <si>
    <t>刘延成</t>
  </si>
  <si>
    <t>408</t>
  </si>
  <si>
    <t>梁宏</t>
  </si>
  <si>
    <t>410</t>
  </si>
  <si>
    <t>李舒婷</t>
  </si>
  <si>
    <t>黄克斌</t>
  </si>
  <si>
    <t>蒋邦平</t>
  </si>
  <si>
    <t>502</t>
  </si>
  <si>
    <t>潘英明</t>
  </si>
  <si>
    <t>生物楼</t>
  </si>
  <si>
    <t>504</t>
  </si>
  <si>
    <t>WZ502(250B)</t>
  </si>
  <si>
    <t>覃江克</t>
  </si>
  <si>
    <t>505</t>
  </si>
  <si>
    <t>苏桂发</t>
  </si>
  <si>
    <t>506</t>
  </si>
  <si>
    <t>王恒山</t>
  </si>
  <si>
    <t>507</t>
  </si>
  <si>
    <t>陈家念</t>
  </si>
  <si>
    <t>程克光</t>
  </si>
  <si>
    <t>潘成学</t>
  </si>
  <si>
    <t>唐煌</t>
  </si>
  <si>
    <t>409</t>
  </si>
  <si>
    <t>彭艳</t>
  </si>
  <si>
    <t>604</t>
  </si>
  <si>
    <t>沈星灿</t>
  </si>
  <si>
    <t>606</t>
  </si>
  <si>
    <t>纪仕辰</t>
  </si>
  <si>
    <t>梁东</t>
  </si>
  <si>
    <t>杨峰</t>
  </si>
  <si>
    <t>唐劲军</t>
  </si>
  <si>
    <t>黄都</t>
  </si>
  <si>
    <t>许燕红</t>
  </si>
  <si>
    <t>阮长平</t>
  </si>
  <si>
    <t>李庆余</t>
  </si>
  <si>
    <t>梁宇宁</t>
  </si>
  <si>
    <t>高存继</t>
  </si>
  <si>
    <t>尹文清</t>
  </si>
  <si>
    <t>杨坤国</t>
  </si>
  <si>
    <t>唐明明</t>
  </si>
  <si>
    <t>罗祖帖</t>
  </si>
  <si>
    <t>卢昕</t>
  </si>
  <si>
    <t>何思婧</t>
  </si>
  <si>
    <t>林天然</t>
  </si>
  <si>
    <t>侯丽</t>
  </si>
  <si>
    <t>侯成</t>
  </si>
  <si>
    <t>莫蔚明</t>
  </si>
  <si>
    <t>李俊</t>
  </si>
  <si>
    <t>仪器室</t>
  </si>
  <si>
    <t>陈明</t>
  </si>
  <si>
    <t>廖海兵</t>
  </si>
  <si>
    <t>唐海涛</t>
  </si>
  <si>
    <t>石伟</t>
  </si>
  <si>
    <t>马兆玲</t>
  </si>
  <si>
    <t>蔡业政</t>
  </si>
  <si>
    <t>秦玉梅</t>
  </si>
  <si>
    <t>陈华</t>
  </si>
  <si>
    <t>谭艳辉</t>
  </si>
  <si>
    <t>黄锡山</t>
  </si>
  <si>
    <t>艾纯芝</t>
  </si>
  <si>
    <t>王泉德</t>
  </si>
  <si>
    <t>荣勤丰</t>
  </si>
  <si>
    <t>李怀峰</t>
  </si>
  <si>
    <t>林茜颉</t>
  </si>
  <si>
    <t>潘齐常</t>
  </si>
  <si>
    <t>郑锋华</t>
  </si>
  <si>
    <t>沈德立</t>
  </si>
  <si>
    <t>胡盛强</t>
  </si>
  <si>
    <t>李友邦</t>
  </si>
  <si>
    <t>伯康楼</t>
  </si>
  <si>
    <t>洞穴标本室</t>
  </si>
  <si>
    <t xml:space="preserve">育才 </t>
  </si>
  <si>
    <t>两栖爬行类生态研究室</t>
  </si>
  <si>
    <t>谢强</t>
  </si>
  <si>
    <t>资源植物种质资源研究室</t>
  </si>
  <si>
    <t>宾石玉</t>
  </si>
  <si>
    <t>生物环资实验楼</t>
  </si>
  <si>
    <t>动物营养与生态养殖室</t>
  </si>
  <si>
    <t>王任翔</t>
  </si>
  <si>
    <t>种群遗传学实验室</t>
  </si>
  <si>
    <t>黄锦龙</t>
  </si>
  <si>
    <t>洞穴生态研究室</t>
  </si>
  <si>
    <t>尚常花</t>
  </si>
  <si>
    <t>应用生态学研究室</t>
  </si>
  <si>
    <t>刘灵</t>
  </si>
  <si>
    <t>根际生理生态研究室</t>
  </si>
  <si>
    <t>冯平</t>
  </si>
  <si>
    <t>植物资源研究室</t>
  </si>
  <si>
    <t>刘可慧</t>
  </si>
  <si>
    <t>环境生态研究室</t>
  </si>
  <si>
    <t>马姜明</t>
  </si>
  <si>
    <t>恢复生态研究室</t>
  </si>
  <si>
    <t>广西珍稀濒危动物重点实验室</t>
  </si>
  <si>
    <t>陆祖军</t>
  </si>
  <si>
    <t>微生态研究室</t>
  </si>
  <si>
    <t>陈志林</t>
  </si>
  <si>
    <t>昆虫生态研究室</t>
  </si>
  <si>
    <t>微生物研究室</t>
  </si>
  <si>
    <t>森林生态学研究室</t>
  </si>
  <si>
    <t>边迅</t>
  </si>
  <si>
    <t>姜勇</t>
  </si>
  <si>
    <t>植物功能性状研究室</t>
  </si>
  <si>
    <t>武正军</t>
  </si>
  <si>
    <t>副主任室</t>
  </si>
  <si>
    <t>周岐海</t>
  </si>
  <si>
    <t>庾太林</t>
  </si>
  <si>
    <t>鸟类生态研究室</t>
  </si>
  <si>
    <t>梁士楚</t>
  </si>
  <si>
    <t>湿地生态研究室</t>
  </si>
  <si>
    <t>李军伟</t>
  </si>
  <si>
    <t>覃盈盈</t>
  </si>
  <si>
    <t>田华丽</t>
  </si>
  <si>
    <t>邓业成</t>
  </si>
  <si>
    <t>化学生态研究室</t>
  </si>
  <si>
    <t>骆海玉</t>
  </si>
  <si>
    <t>黄华苑</t>
  </si>
  <si>
    <t>唐绍清</t>
  </si>
  <si>
    <t>植物种群研究室</t>
  </si>
  <si>
    <t>薛跃规</t>
  </si>
  <si>
    <t>微热分析室</t>
  </si>
  <si>
    <t>教授办公室</t>
  </si>
  <si>
    <t>灵长类生态研究室</t>
  </si>
  <si>
    <t>杨小华</t>
  </si>
  <si>
    <t>赵丰丽</t>
  </si>
  <si>
    <t>生物活性物质开发室</t>
  </si>
  <si>
    <t>国家重点实验室2号楼</t>
  </si>
  <si>
    <t>PI办公室</t>
  </si>
  <si>
    <t>杨柳</t>
  </si>
  <si>
    <t>郭子琦</t>
  </si>
  <si>
    <t>杨程</t>
  </si>
  <si>
    <t>周祖平</t>
  </si>
  <si>
    <t>邓荫伟</t>
  </si>
  <si>
    <t>戴传银</t>
  </si>
  <si>
    <t>蒙冕武</t>
  </si>
  <si>
    <t>环境实验楼</t>
  </si>
  <si>
    <t>环境与矿物材料研究室I</t>
  </si>
  <si>
    <t>黄思玉</t>
  </si>
  <si>
    <t>环境与矿物材料研究室II</t>
  </si>
  <si>
    <t>康彩艳</t>
  </si>
  <si>
    <t>环境与矿物材料研究室III</t>
  </si>
  <si>
    <t>数学与统计楼</t>
  </si>
  <si>
    <t>环科教研室</t>
  </si>
  <si>
    <t>崔天顺</t>
  </si>
  <si>
    <t xml:space="preserve"> </t>
  </si>
  <si>
    <t>梁保平</t>
  </si>
  <si>
    <t>空间数据获取与挖掘研究室</t>
  </si>
  <si>
    <t>地理科研教研室</t>
  </si>
  <si>
    <t>贾艳红</t>
  </si>
  <si>
    <t>张军民</t>
  </si>
  <si>
    <t>土壤植物分析实验室</t>
  </si>
  <si>
    <t>陈展图</t>
  </si>
  <si>
    <t>王月</t>
  </si>
  <si>
    <t>王小禹</t>
  </si>
  <si>
    <t>谢玲</t>
  </si>
  <si>
    <t>城市自然地理过程与模拟创新基地</t>
  </si>
  <si>
    <t>蒋瑜</t>
  </si>
  <si>
    <t>侯满福</t>
  </si>
  <si>
    <t>翟禄新</t>
  </si>
  <si>
    <t>地表过程监测实验室</t>
  </si>
  <si>
    <t>杨恬</t>
  </si>
  <si>
    <t>陆辉</t>
  </si>
  <si>
    <t>于方明</t>
  </si>
  <si>
    <t>生物修复实验室</t>
  </si>
  <si>
    <t>周振明</t>
  </si>
  <si>
    <t>陈朝述</t>
  </si>
  <si>
    <t>余丽娟</t>
  </si>
  <si>
    <t>环境微生物实验室</t>
  </si>
  <si>
    <t>谌斌</t>
  </si>
  <si>
    <t>李艺</t>
  </si>
  <si>
    <t>赵晶瑾</t>
  </si>
  <si>
    <t>环境分析与生物传感实验室</t>
  </si>
  <si>
    <t>环境分析研究室（二）</t>
  </si>
  <si>
    <t>李廷盛</t>
  </si>
  <si>
    <t>钟山</t>
  </si>
  <si>
    <t>固体废弃物污染控制实验室</t>
  </si>
  <si>
    <t>废物资源化利用研究室</t>
  </si>
  <si>
    <t>张漓杉</t>
  </si>
  <si>
    <t>龙腾发</t>
  </si>
  <si>
    <t>环境工程教研室</t>
  </si>
  <si>
    <t>霍强</t>
  </si>
  <si>
    <t>陈孟林</t>
  </si>
  <si>
    <t>水污染控制实验室</t>
  </si>
  <si>
    <t>大气污染控制实验室</t>
  </si>
  <si>
    <t>农业废弃物资源化实验室</t>
  </si>
  <si>
    <t>环境科学教研室</t>
  </si>
  <si>
    <t>黄智</t>
  </si>
  <si>
    <t>宿程远</t>
  </si>
  <si>
    <t>林香凤</t>
  </si>
  <si>
    <t>蒋艳红</t>
  </si>
  <si>
    <t>高澍</t>
  </si>
  <si>
    <t>邓华</t>
  </si>
  <si>
    <t>生态环境实验室</t>
  </si>
  <si>
    <t>胡乐宁</t>
  </si>
  <si>
    <t>胡长华</t>
  </si>
  <si>
    <t>朱婧</t>
  </si>
  <si>
    <t>生态循环过程实验室</t>
  </si>
  <si>
    <t>覃英凤</t>
  </si>
  <si>
    <t>蒋治良</t>
  </si>
  <si>
    <t>环境分析研究室（一）</t>
  </si>
  <si>
    <t>电分析室</t>
  </si>
  <si>
    <t>生态环境分析研究室</t>
  </si>
  <si>
    <t>生态环境分析实验室</t>
  </si>
  <si>
    <t>梁爱惠</t>
  </si>
  <si>
    <t>温桂清</t>
  </si>
  <si>
    <t>刘庆业</t>
  </si>
  <si>
    <t>张杏辉</t>
  </si>
  <si>
    <t>陈春强</t>
  </si>
  <si>
    <t>何少雄</t>
  </si>
  <si>
    <t>邓勇</t>
  </si>
  <si>
    <t>陈曦</t>
  </si>
  <si>
    <t>耿璐璐</t>
  </si>
  <si>
    <t>刘美凤</t>
  </si>
  <si>
    <t>苗宇</t>
  </si>
  <si>
    <t>唐智勇</t>
  </si>
  <si>
    <t>电子信息开放实训室</t>
  </si>
  <si>
    <t>廖晶晶</t>
  </si>
  <si>
    <t>黎科</t>
  </si>
  <si>
    <t>李宁</t>
  </si>
  <si>
    <t>谢耘</t>
  </si>
  <si>
    <t>旅游管理教研室</t>
  </si>
  <si>
    <t>覃琼玉</t>
  </si>
  <si>
    <t>罗宁</t>
  </si>
  <si>
    <t>徐京耀</t>
  </si>
  <si>
    <t>财会物流管理教研室</t>
  </si>
  <si>
    <t>刘鹤</t>
  </si>
  <si>
    <t>蒋颖丽</t>
  </si>
  <si>
    <t>梁骊楠</t>
  </si>
  <si>
    <t>刘丽丽</t>
  </si>
  <si>
    <t>周祚山</t>
  </si>
  <si>
    <t>李超玲</t>
  </si>
  <si>
    <t>李咏梅</t>
  </si>
  <si>
    <t>羊虹</t>
  </si>
  <si>
    <t>龙慧</t>
  </si>
  <si>
    <t>叶婷</t>
  </si>
  <si>
    <t>陶波</t>
  </si>
  <si>
    <t>鲁鷃咛</t>
  </si>
  <si>
    <t>谭静</t>
  </si>
  <si>
    <t>梁峰</t>
  </si>
  <si>
    <t>连智平</t>
  </si>
  <si>
    <t>罗军</t>
  </si>
  <si>
    <t>李雅日</t>
  </si>
  <si>
    <t>艺术设计教研室</t>
  </si>
  <si>
    <t>蔡志刚</t>
  </si>
  <si>
    <t>陈雪映</t>
  </si>
  <si>
    <t>秦洁</t>
  </si>
  <si>
    <t>胡华中</t>
  </si>
  <si>
    <t>汪豪</t>
  </si>
  <si>
    <t>胡澎</t>
  </si>
  <si>
    <t>王朝勇</t>
  </si>
  <si>
    <t>黎孟珠</t>
  </si>
  <si>
    <t>机械与汽车工程教研室</t>
  </si>
  <si>
    <t>万理</t>
  </si>
  <si>
    <t>韦春荣</t>
  </si>
  <si>
    <t>黄植功</t>
  </si>
  <si>
    <t>黄煜</t>
  </si>
  <si>
    <t>李祖裕</t>
  </si>
  <si>
    <t>李鲲</t>
  </si>
  <si>
    <t>白海</t>
  </si>
  <si>
    <t>梁满朝</t>
  </si>
  <si>
    <t>刘兆剑</t>
  </si>
  <si>
    <t>秦国峰</t>
  </si>
  <si>
    <t>邓小华</t>
  </si>
  <si>
    <t>广西职业教育教师研究中心</t>
  </si>
  <si>
    <t>李红波</t>
  </si>
  <si>
    <t>阿伯特</t>
  </si>
  <si>
    <t>纯道楼</t>
  </si>
  <si>
    <t>3-B307</t>
  </si>
  <si>
    <t>动画与传媒艺术系办公室</t>
  </si>
  <si>
    <t>白  聃</t>
  </si>
  <si>
    <t>3-B308</t>
  </si>
  <si>
    <t>工业设计系办公室</t>
  </si>
  <si>
    <t>白雅力克</t>
  </si>
  <si>
    <t>3-B304</t>
  </si>
  <si>
    <t>公共艺术系办公室</t>
  </si>
  <si>
    <t>3-A304</t>
  </si>
  <si>
    <t>研究生教室</t>
  </si>
  <si>
    <t>陈  铭</t>
  </si>
  <si>
    <t>3-B302</t>
  </si>
  <si>
    <t>视觉传达系办公室</t>
  </si>
  <si>
    <t>外语楼</t>
  </si>
  <si>
    <t>视觉传达设计研究室</t>
  </si>
  <si>
    <t>董曼妮</t>
  </si>
  <si>
    <t>3-B303</t>
  </si>
  <si>
    <t>服装与服饰设计系办公室</t>
  </si>
  <si>
    <t>郭  靖</t>
  </si>
  <si>
    <t>3-B309</t>
  </si>
  <si>
    <t>环境设计系办公室</t>
  </si>
  <si>
    <t>校级环境艺术研究所</t>
  </si>
  <si>
    <t>何  峰</t>
  </si>
  <si>
    <t>3-B306</t>
  </si>
  <si>
    <t>设计基础及史论系办公室</t>
  </si>
  <si>
    <t>3-A305</t>
  </si>
  <si>
    <t>3-A404</t>
  </si>
  <si>
    <t>何秋萍</t>
  </si>
  <si>
    <t>胡  明</t>
  </si>
  <si>
    <t>胡  弦</t>
  </si>
  <si>
    <t>黄  军</t>
  </si>
  <si>
    <t>3-A303</t>
  </si>
  <si>
    <t>陈 炜</t>
  </si>
  <si>
    <t>博士工作室</t>
  </si>
  <si>
    <t>蒋  慧</t>
  </si>
  <si>
    <t>李  敏</t>
  </si>
  <si>
    <t>李  茵</t>
  </si>
  <si>
    <t>李舒萍</t>
  </si>
  <si>
    <t>梁  莉</t>
  </si>
  <si>
    <t>梁  韵</t>
  </si>
  <si>
    <t>侯思嘉</t>
  </si>
  <si>
    <t>刘  涛</t>
  </si>
  <si>
    <t>3-A306</t>
  </si>
  <si>
    <t>3-B201</t>
  </si>
  <si>
    <t>硕士导师工作室</t>
  </si>
  <si>
    <t>刘  英</t>
  </si>
  <si>
    <t>刘世军</t>
  </si>
  <si>
    <t>穆荣兵</t>
  </si>
  <si>
    <t>3-B305</t>
  </si>
  <si>
    <t>宁绍强</t>
  </si>
  <si>
    <t>农贤持</t>
  </si>
  <si>
    <t>潘理安</t>
  </si>
  <si>
    <t>彭馨弘</t>
  </si>
  <si>
    <t>3-B202</t>
  </si>
  <si>
    <t>石承斌</t>
  </si>
  <si>
    <t>苏  烨</t>
  </si>
  <si>
    <t>孙  爽</t>
  </si>
  <si>
    <t>孙启微</t>
  </si>
  <si>
    <t>孙志远</t>
  </si>
  <si>
    <t>覃丽琼</t>
  </si>
  <si>
    <t>唐  亮</t>
  </si>
  <si>
    <t>王丽媛</t>
  </si>
  <si>
    <t>韦  维</t>
  </si>
  <si>
    <t>吴少昆</t>
  </si>
  <si>
    <t>席志新</t>
  </si>
  <si>
    <t>谢  青</t>
  </si>
  <si>
    <t>阳海鸥</t>
  </si>
  <si>
    <t>阳云青</t>
  </si>
  <si>
    <t>杨家明</t>
  </si>
  <si>
    <t>杨丽文</t>
  </si>
  <si>
    <t>杨志蓉</t>
  </si>
  <si>
    <t>易永芳</t>
  </si>
  <si>
    <t>尹述睿</t>
  </si>
  <si>
    <t>俞冠伊</t>
  </si>
  <si>
    <t>张  涛</t>
  </si>
  <si>
    <t>3-B301</t>
  </si>
  <si>
    <t>学科评估工作室</t>
  </si>
  <si>
    <t>张  韬</t>
  </si>
  <si>
    <t>张  婷</t>
  </si>
  <si>
    <t>张宇杰</t>
  </si>
  <si>
    <t>张  逸</t>
  </si>
  <si>
    <t>唐博</t>
  </si>
  <si>
    <t>孙凤临</t>
  </si>
  <si>
    <t>李思琦</t>
  </si>
  <si>
    <t>陈诺斯</t>
  </si>
  <si>
    <t>周游天</t>
  </si>
  <si>
    <t>梁思聪</t>
  </si>
  <si>
    <t>王艳晖</t>
  </si>
  <si>
    <t>覃千航</t>
  </si>
  <si>
    <t>唐师瑶</t>
  </si>
  <si>
    <t>汉语系教研室</t>
  </si>
  <si>
    <t>于红岩</t>
  </si>
  <si>
    <t>李丽丽</t>
  </si>
  <si>
    <t>国际教育交流中心2号楼</t>
  </si>
  <si>
    <t>全裕慧</t>
  </si>
  <si>
    <t>廖恩喜</t>
  </si>
  <si>
    <t>东文娟</t>
  </si>
  <si>
    <t>刘香君</t>
  </si>
  <si>
    <t>孟凡璧</t>
  </si>
  <si>
    <t>赵燕华</t>
  </si>
  <si>
    <t>胡青松</t>
  </si>
  <si>
    <t>焦小玲</t>
  </si>
  <si>
    <t>董灵超</t>
  </si>
  <si>
    <t>戴家毅</t>
  </si>
  <si>
    <t>黄丹怡</t>
  </si>
  <si>
    <t>陈慧华</t>
  </si>
  <si>
    <t>覃元姣</t>
  </si>
  <si>
    <t>国际教育交流中心3号楼</t>
  </si>
  <si>
    <t>俸振海</t>
  </si>
  <si>
    <t>LEE JIN MYOUNG</t>
  </si>
  <si>
    <t>CHRISTOPHER DEAN PURSCELL</t>
  </si>
  <si>
    <t>315-1</t>
  </si>
  <si>
    <t>OWEN CHARLES JONES</t>
  </si>
  <si>
    <t>CURTIS HEWISON</t>
  </si>
  <si>
    <t>ISHAAN ARORA</t>
  </si>
  <si>
    <t>NATDANAI WUTTISATEPATTARA</t>
  </si>
  <si>
    <t xml:space="preserve"> DOMINIC JAMES FUSCO</t>
  </si>
  <si>
    <t>DAVID BENJAMIN LEONARD</t>
  </si>
  <si>
    <t>MYOUNGLAE LEE</t>
  </si>
  <si>
    <t>LINA GUTIERREZ ESCRIBANO</t>
  </si>
  <si>
    <t>ROCKY TRISNADI SUNJOTO</t>
  </si>
  <si>
    <t>SMITA ANIL SAHA</t>
  </si>
  <si>
    <t>LUCAS JAMES PETRAKIS</t>
  </si>
  <si>
    <t>SIVAGAMI SUNDARI PONNUSAMY</t>
  </si>
  <si>
    <t>PRESTONLEE HAYEK</t>
  </si>
  <si>
    <t>MANUELITA ESQUIVEL PASTOR</t>
  </si>
  <si>
    <t>ZHU YINGRU</t>
  </si>
  <si>
    <t>CAMILLE KATHLEEN BYRNE</t>
  </si>
  <si>
    <t>SONDRAHOLLY RADCLIFF</t>
  </si>
  <si>
    <t>JEREMY RUSSELL BRENING STALL</t>
  </si>
  <si>
    <t>COLLIN MAURICE VANDEWALLE</t>
  </si>
  <si>
    <t>SARA JENSEN</t>
  </si>
  <si>
    <t>EKATERINA LIUTIK</t>
  </si>
  <si>
    <t>Frank Jiang</t>
  </si>
  <si>
    <t>LAURA ELIZABETH ZBINDEN</t>
  </si>
  <si>
    <t>HAYDEN HAINES MOON</t>
  </si>
  <si>
    <t>袁静</t>
  </si>
  <si>
    <t>XINMA</t>
  </si>
  <si>
    <t>吴娴</t>
  </si>
  <si>
    <t>张殷</t>
  </si>
  <si>
    <t>陈海深</t>
  </si>
  <si>
    <t>刘仁春</t>
  </si>
  <si>
    <t>行政管理教研室</t>
  </si>
  <si>
    <t>韩小荣</t>
  </si>
  <si>
    <t>姚贱苟</t>
  </si>
  <si>
    <t>毛胜根</t>
  </si>
  <si>
    <t>褚添有</t>
  </si>
  <si>
    <t>韦秋霜</t>
  </si>
  <si>
    <t>李翔宇</t>
  </si>
  <si>
    <t>李文军</t>
  </si>
  <si>
    <t>江毅</t>
  </si>
  <si>
    <t>肖富群</t>
  </si>
  <si>
    <t>史月兰</t>
  </si>
  <si>
    <t>吴晓霞</t>
  </si>
  <si>
    <t>政治学教研室</t>
  </si>
  <si>
    <t>徐罗卿</t>
  </si>
  <si>
    <t>肖立国</t>
  </si>
  <si>
    <t>张才圣</t>
  </si>
  <si>
    <t>何乃柱</t>
  </si>
  <si>
    <t>社会工作教研室</t>
  </si>
  <si>
    <t>段文星</t>
  </si>
  <si>
    <t>王  波</t>
  </si>
  <si>
    <t>李昌阳</t>
  </si>
  <si>
    <t>陈建中</t>
  </si>
  <si>
    <t>李林凤</t>
  </si>
  <si>
    <t>覃  琮</t>
  </si>
  <si>
    <t>社会学教研室</t>
  </si>
  <si>
    <t>赵锦山</t>
  </si>
  <si>
    <t>石大建</t>
  </si>
  <si>
    <t>汤茜草</t>
  </si>
  <si>
    <t>蔡慧玲</t>
  </si>
  <si>
    <t>罗晓曙</t>
  </si>
  <si>
    <t>电子楼</t>
  </si>
  <si>
    <t>太阳能发电工程研究中心（1）</t>
  </si>
  <si>
    <t>廖志贤</t>
  </si>
  <si>
    <t>宋树祥</t>
  </si>
  <si>
    <t>先进控制技术研究室（2）</t>
  </si>
  <si>
    <t>先进控制技术研究室（3）</t>
  </si>
  <si>
    <t>胡维平</t>
  </si>
  <si>
    <t>图像与信号处理研究室（2）</t>
  </si>
  <si>
    <t>图像与信号处理研究室（5）</t>
  </si>
  <si>
    <t>傅得立</t>
  </si>
  <si>
    <t>图像与信号处理研究室（4）</t>
  </si>
  <si>
    <t>邹艳丽</t>
  </si>
  <si>
    <t>复杂网络与系统研究室（1）</t>
  </si>
  <si>
    <t>李廷会</t>
  </si>
  <si>
    <t>智能计算研究室（1）</t>
  </si>
  <si>
    <t>肖琨</t>
  </si>
  <si>
    <t>现代通信通信技术研究室（1）</t>
  </si>
  <si>
    <t>夏海英</t>
  </si>
  <si>
    <t>电子前附楼</t>
  </si>
  <si>
    <t>图像与信号处理研究室（1）</t>
  </si>
  <si>
    <t>蒋品群</t>
  </si>
  <si>
    <t>先进控制技术研究室（1）</t>
  </si>
  <si>
    <t>韦笃取</t>
  </si>
  <si>
    <t>研究生学习室</t>
  </si>
  <si>
    <t>曾上游</t>
  </si>
  <si>
    <t>复杂网络与系统研究室（3）</t>
  </si>
  <si>
    <t>贤燕华</t>
  </si>
  <si>
    <t>李自立</t>
  </si>
  <si>
    <t>现代通信技术研究室（2）</t>
  </si>
  <si>
    <t>刘迪迪</t>
  </si>
  <si>
    <t>智能计算与网络优化</t>
  </si>
  <si>
    <t>朱勇建</t>
  </si>
  <si>
    <t>现代通信技术实验室（二）</t>
  </si>
  <si>
    <t>刘俊秀</t>
  </si>
  <si>
    <t>智能计算研究室（2）</t>
  </si>
  <si>
    <t>罗玉玲</t>
  </si>
  <si>
    <t>蒋明</t>
  </si>
  <si>
    <t>智能计算与网络空间安全研究室（3）</t>
  </si>
  <si>
    <t>苏检德</t>
  </si>
  <si>
    <t>微波技术实验室准备室</t>
  </si>
  <si>
    <t>黎海生</t>
  </si>
  <si>
    <t>智能信息处理研究室</t>
  </si>
  <si>
    <t>朱君</t>
  </si>
  <si>
    <t>现代通信技术实验室（3）</t>
  </si>
  <si>
    <t>彭慧玲</t>
  </si>
  <si>
    <t>电子器件与材料研究室（2）</t>
  </si>
  <si>
    <t>李全福</t>
  </si>
  <si>
    <t>刘林生</t>
  </si>
  <si>
    <t>电子器件与材料研究室（1）</t>
  </si>
  <si>
    <t>何富运</t>
  </si>
  <si>
    <t>软件开发与应用实验室</t>
  </si>
  <si>
    <t>祝常健</t>
  </si>
  <si>
    <t>外校</t>
  </si>
  <si>
    <t>倪原</t>
  </si>
  <si>
    <t>苏珉</t>
  </si>
  <si>
    <t>黄一平</t>
  </si>
  <si>
    <t>杨军</t>
  </si>
  <si>
    <t>LTE通信技术实验室</t>
  </si>
  <si>
    <t>钟晓芸</t>
  </si>
  <si>
    <t>朱红艳</t>
  </si>
  <si>
    <t>吕光军</t>
  </si>
  <si>
    <t>杨真</t>
  </si>
  <si>
    <t>电子功能材料与器件实验室(3)</t>
  </si>
  <si>
    <t>顾播宇</t>
  </si>
  <si>
    <t>蒋春生</t>
  </si>
  <si>
    <t>贺训军</t>
  </si>
  <si>
    <t>杨玉强</t>
  </si>
  <si>
    <t>杨文龙</t>
  </si>
  <si>
    <t>蒋燕燕</t>
  </si>
  <si>
    <t>专任教师工作室</t>
  </si>
  <si>
    <t>岑明灿</t>
  </si>
  <si>
    <t>梁艳</t>
  </si>
  <si>
    <t>秦兴盛</t>
  </si>
  <si>
    <t>丘森辉</t>
  </si>
  <si>
    <t>蔡超波</t>
  </si>
  <si>
    <t>李传起</t>
  </si>
  <si>
    <t>现代通信技术实验室（2）</t>
  </si>
  <si>
    <t>陆叶</t>
  </si>
  <si>
    <t>牟向伟</t>
  </si>
  <si>
    <t>先进控制技术研究室（4）</t>
  </si>
  <si>
    <t>胡迎春</t>
  </si>
  <si>
    <t>刘志强</t>
  </si>
  <si>
    <t>彭建盛</t>
  </si>
  <si>
    <t>黄飞江</t>
  </si>
  <si>
    <t>智能技计算研究室（1）</t>
  </si>
  <si>
    <t>孙山林</t>
  </si>
  <si>
    <t>马宽斌</t>
  </si>
  <si>
    <t>田家炳教育书院</t>
  </si>
  <si>
    <t>教师教育实验教学中心专家室</t>
  </si>
  <si>
    <t>心理咨询室（Ⅱ）</t>
  </si>
  <si>
    <t>小学教育教研室</t>
  </si>
  <si>
    <t>王枬</t>
  </si>
  <si>
    <t>国家级实验教学示范中心—教师教育实验教学中心专家室I</t>
  </si>
  <si>
    <t>信息处理工作室</t>
  </si>
  <si>
    <t>广西民族教育研究中心3</t>
  </si>
  <si>
    <t>张兰芳</t>
  </si>
  <si>
    <t>教育科学与技术实验中心2</t>
  </si>
  <si>
    <t>心理咨询中心室（Ⅰ）</t>
  </si>
  <si>
    <t>教育学部学公共教育技术教研室</t>
  </si>
  <si>
    <t>王军利</t>
  </si>
  <si>
    <t>广西学前教育发展研究中心</t>
  </si>
  <si>
    <t>教育学重点学科专家室I</t>
  </si>
  <si>
    <t>马焕灵</t>
  </si>
  <si>
    <t>广西基础教育改革与发展研究中心</t>
  </si>
  <si>
    <t>国家级实验教学示范中心—教师教育实验教学中心资询室II</t>
  </si>
  <si>
    <t>何剑</t>
  </si>
  <si>
    <t>黄宁</t>
  </si>
  <si>
    <t>广西心理健康促进服务队</t>
  </si>
  <si>
    <t>国家级实验教学示范中心-信息化教学技能实训室1</t>
  </si>
  <si>
    <t>李广海</t>
  </si>
  <si>
    <t>教育硕士管理办公室</t>
  </si>
  <si>
    <t>孟凡菊</t>
  </si>
  <si>
    <t>教师教育实验教学中心咨询室Ⅰ</t>
  </si>
  <si>
    <t>熊西蓓</t>
  </si>
  <si>
    <t>教育科学与技术实验中心3</t>
  </si>
  <si>
    <t>张玲</t>
  </si>
  <si>
    <t>特教教研室</t>
  </si>
  <si>
    <t>国家级实验教学示范中心—师生互动案例采集室</t>
  </si>
  <si>
    <t>吴东女</t>
  </si>
  <si>
    <t>教室教育实验中心咨询室Ⅱ</t>
  </si>
  <si>
    <t>教师休息室（女）</t>
  </si>
  <si>
    <t>朱明英</t>
  </si>
  <si>
    <t>沙盘研究室</t>
  </si>
  <si>
    <t>孙杰远</t>
  </si>
  <si>
    <t>教师教育基地三字笔训练室</t>
  </si>
  <si>
    <t>长江学者特聘教授工作室</t>
  </si>
  <si>
    <t>叶蓓蓓</t>
  </si>
  <si>
    <t>长江学者特聘教授团队工作室Ⅱ</t>
  </si>
  <si>
    <t>教师教育学科专家会诊室</t>
  </si>
  <si>
    <t>谢超香</t>
  </si>
  <si>
    <t>广西普通高中课程改革学科教学指组工作管理办公室</t>
  </si>
  <si>
    <t>教室教育实验教学中心专家室Ⅱ</t>
  </si>
  <si>
    <t>谭姣连</t>
  </si>
  <si>
    <t>信息与传播技术教研室</t>
  </si>
  <si>
    <t>教育科学与技术实验中心1</t>
  </si>
  <si>
    <t>国家级实验教学示范中心—教师教育实验教学中心专家室II</t>
  </si>
  <si>
    <t>王彦</t>
  </si>
  <si>
    <t>学前教育理论教研室</t>
  </si>
  <si>
    <t>广西教师教育研究中心专家室</t>
  </si>
  <si>
    <t>数字化功能厅管理控制室</t>
  </si>
  <si>
    <t>长江学者特聘教授团队工作室II</t>
  </si>
  <si>
    <t>杨茂庆</t>
  </si>
  <si>
    <t>长江学者特聘团队工作室Ⅲ</t>
  </si>
  <si>
    <t>教师教育基地远程专家会诊室</t>
  </si>
  <si>
    <t>教育技术基础理论教研室</t>
  </si>
  <si>
    <t>欧阳修俊</t>
  </si>
  <si>
    <t>教育学重点学科数字化功能厅</t>
  </si>
  <si>
    <t>陈振中</t>
  </si>
  <si>
    <t>广西民族教育研究中心专家室I</t>
  </si>
  <si>
    <t>广西民族教育研究中心VI</t>
  </si>
  <si>
    <t>国家级实验教学示范中心—教学行为诊断室</t>
  </si>
  <si>
    <t>蒋士会</t>
  </si>
  <si>
    <t>课程与教学论教研室</t>
  </si>
  <si>
    <t>自治区教育厅重点研究基地——广西民族教育研究中心IV</t>
  </si>
  <si>
    <t>李红惠</t>
  </si>
  <si>
    <t>张荣盛</t>
  </si>
  <si>
    <t>国家级实验教学示范中心—个案研究室</t>
  </si>
  <si>
    <t>龚婷</t>
  </si>
  <si>
    <t>广西师范大学教育评估院</t>
  </si>
  <si>
    <t>马佳宏</t>
  </si>
  <si>
    <t>教育经济与管理教研室</t>
  </si>
  <si>
    <t>国家级教师教育实验教学示范中心专家室</t>
  </si>
  <si>
    <t>国际级实验教学示范中心—教师教育研究与培训中心</t>
  </si>
  <si>
    <t>古翠凤</t>
  </si>
  <si>
    <t>长江学者特聘教授及团队高阶学术报告厅</t>
  </si>
  <si>
    <t>谢登斌</t>
  </si>
  <si>
    <t>国家级实验教学示范中心——教师教育信息化发展中心</t>
  </si>
  <si>
    <t>心理咨询中心室</t>
  </si>
  <si>
    <t>民族教育与比较教育教研室/高等教育学教研室</t>
  </si>
  <si>
    <t>柳谦</t>
  </si>
  <si>
    <t>自治区教育厅重点研究基地——广西民族教育研究中心III</t>
  </si>
  <si>
    <t>中小学心理健康教育发展研究中心I</t>
  </si>
  <si>
    <t>冯季林</t>
  </si>
  <si>
    <t>微课制作室</t>
  </si>
  <si>
    <t>邹海瑞</t>
  </si>
  <si>
    <t>自治区重点实验室——认知神经科学与应用心理实验室 II</t>
  </si>
  <si>
    <t>覃军</t>
  </si>
  <si>
    <t>学前教育艺术教研室</t>
  </si>
  <si>
    <t>闫若婻</t>
  </si>
  <si>
    <t>张璟</t>
  </si>
  <si>
    <t>民族地区卓越幼儿园教师培养创新实践基地</t>
  </si>
  <si>
    <t>吴慧源</t>
  </si>
  <si>
    <t>实验管理办公室</t>
  </si>
  <si>
    <t>赖程程</t>
  </si>
  <si>
    <t>周英</t>
  </si>
  <si>
    <t>杨丽萍</t>
  </si>
  <si>
    <t>自治区教育厅重点研究基地——广西民族教育研究中心II</t>
  </si>
  <si>
    <t>唐荣德</t>
  </si>
  <si>
    <t>教育原理与教师教育教研室</t>
  </si>
  <si>
    <t>大学生创客工作室</t>
  </si>
  <si>
    <t>张戟</t>
  </si>
  <si>
    <t>教育技术基础理论教研室/信息传播技术教研室</t>
  </si>
  <si>
    <t>自治区实验教学示范中心——教育科学与技术实验中心I</t>
  </si>
  <si>
    <t>赵焱</t>
  </si>
  <si>
    <t>梁晓峰</t>
  </si>
  <si>
    <t>广西民族教育研究中心</t>
  </si>
  <si>
    <t>邱国庆</t>
  </si>
  <si>
    <t>陈宛玉</t>
  </si>
  <si>
    <t>国家级实验教学示范中心-视频处理编辑室</t>
  </si>
  <si>
    <t>覃基笙</t>
  </si>
  <si>
    <t>公共教育技术学教研室</t>
  </si>
  <si>
    <t>自治区实验教学示范中心——教育科学与技术实验中心II</t>
  </si>
  <si>
    <t>汪颖</t>
  </si>
  <si>
    <t>尹本雄</t>
  </si>
  <si>
    <t>自治区重点实验室——认知神经科学与应用心理实验室 III</t>
  </si>
  <si>
    <t>胡顺</t>
  </si>
  <si>
    <t>实验教学准备室</t>
  </si>
  <si>
    <t>朱艺华</t>
  </si>
  <si>
    <t>国际合作和交流办公室</t>
  </si>
  <si>
    <t>黄琴</t>
  </si>
  <si>
    <t>何蕾</t>
  </si>
  <si>
    <t>林铭</t>
  </si>
  <si>
    <t>国家级实验教学示范中心——信息化教学技能实训室 II</t>
  </si>
  <si>
    <t>罗刚</t>
  </si>
  <si>
    <t>自治区实验教学示范中心——教育科学与技术实验中心III</t>
  </si>
  <si>
    <t>胡芬</t>
  </si>
  <si>
    <t>自治区教育厅重点研究基地——广西民族教育研究中心专家室 II</t>
  </si>
  <si>
    <t>韦义平</t>
  </si>
  <si>
    <t>自治区重点实验室——广西中小学心理健康教育发展研究中心I</t>
  </si>
  <si>
    <t>自治区重点实验室——广西中小学心理健康教育发展研究中心II</t>
  </si>
  <si>
    <t>基础与公共心理教研室</t>
  </si>
  <si>
    <t>李宏翰</t>
  </si>
  <si>
    <t>自治区重点实验室——认知神经科学与应用心理实验室 I</t>
  </si>
  <si>
    <t>认知神经学与应用心理专家室</t>
  </si>
  <si>
    <t>韩振华</t>
  </si>
  <si>
    <t>吴素梅</t>
  </si>
  <si>
    <t>应用心理教研室</t>
  </si>
  <si>
    <t>张薇</t>
  </si>
  <si>
    <t>朱敬</t>
  </si>
  <si>
    <t>广西师范大学东盟教育研究院</t>
  </si>
  <si>
    <t>长江学者特聘教授团队工作室1</t>
  </si>
  <si>
    <t>秦娟</t>
  </si>
  <si>
    <t>广西师范大学基础教育研究院</t>
  </si>
  <si>
    <t>余欣欣</t>
  </si>
  <si>
    <t>卢蓬军</t>
  </si>
  <si>
    <t>莫文</t>
  </si>
  <si>
    <t>秦素琼</t>
  </si>
  <si>
    <t>虚拟演播室</t>
  </si>
  <si>
    <t>苏思慧</t>
  </si>
  <si>
    <t>刘天</t>
  </si>
  <si>
    <t>张姝玥</t>
  </si>
  <si>
    <t>唐文清</t>
  </si>
  <si>
    <t>陈闻</t>
  </si>
  <si>
    <t>徐乐乐</t>
  </si>
  <si>
    <t>黄耀军</t>
  </si>
  <si>
    <t>凡文吉</t>
  </si>
  <si>
    <t>国家级实验教学示范中心-微课制作室1</t>
  </si>
  <si>
    <t>谭天美</t>
  </si>
  <si>
    <t>冯士季</t>
  </si>
  <si>
    <t>袁丫丫</t>
  </si>
  <si>
    <t>蒋忠心</t>
  </si>
  <si>
    <t>莫秀锋</t>
  </si>
  <si>
    <t>自治区重点实验室——广西中小学心理健康教育发展研究中心 II</t>
  </si>
  <si>
    <t>广西教育考试数据分析及评价研究中心</t>
  </si>
  <si>
    <t>廖昌荫</t>
  </si>
  <si>
    <t>袁磊</t>
  </si>
  <si>
    <t>唐素勤</t>
  </si>
  <si>
    <t>常保瑞</t>
  </si>
  <si>
    <t>覃泽宇</t>
  </si>
  <si>
    <t>自治区教育厅重点研究基地——广西民族教育研究中心VI</t>
  </si>
  <si>
    <t>霍玉文</t>
  </si>
  <si>
    <t>李斌</t>
  </si>
  <si>
    <t>吕春辉</t>
  </si>
  <si>
    <t>郭庆科</t>
  </si>
  <si>
    <t>自治区教育厅重点研究基地——广西民族教育研究中心V</t>
  </si>
  <si>
    <t>梁燕玲</t>
  </si>
  <si>
    <t>教师教育学院办公室</t>
  </si>
  <si>
    <t>高金岭</t>
  </si>
  <si>
    <t>办公室</t>
  </si>
  <si>
    <t>周厚兵</t>
  </si>
  <si>
    <t>物理学院办公楼</t>
  </si>
  <si>
    <t>郭云</t>
  </si>
  <si>
    <t>杨永栩</t>
  </si>
  <si>
    <t>邓敏艺</t>
  </si>
  <si>
    <t>梁伟红</t>
  </si>
  <si>
    <t>研究生用房</t>
  </si>
  <si>
    <t>张妙静</t>
  </si>
  <si>
    <t>潘江洪</t>
  </si>
  <si>
    <t>阳丽</t>
  </si>
  <si>
    <t>龙丽珍</t>
  </si>
  <si>
    <t>王丽光</t>
  </si>
  <si>
    <t>邝华</t>
  </si>
  <si>
    <t>白克钊</t>
  </si>
  <si>
    <t>物理实验楼</t>
  </si>
  <si>
    <t>实验教学教研室</t>
  </si>
  <si>
    <t>刘军贤</t>
  </si>
  <si>
    <t>陆晓</t>
  </si>
  <si>
    <t>秦子雄</t>
  </si>
  <si>
    <t>顾国锋</t>
  </si>
  <si>
    <t>郭平生</t>
  </si>
  <si>
    <t>白楠</t>
  </si>
  <si>
    <t>副院长办公室</t>
  </si>
  <si>
    <t>唐国宁</t>
  </si>
  <si>
    <t>廖广睿</t>
  </si>
  <si>
    <t>孙小军</t>
  </si>
  <si>
    <t>欧立</t>
  </si>
  <si>
    <t>学术交流室</t>
  </si>
  <si>
    <t>刘敏</t>
  </si>
  <si>
    <t>赵明</t>
  </si>
  <si>
    <t>凝聚态室</t>
  </si>
  <si>
    <t>刘富池</t>
  </si>
  <si>
    <t>孔文婕</t>
  </si>
  <si>
    <t>沈洪涛</t>
  </si>
  <si>
    <t>赵子珍</t>
  </si>
  <si>
    <t>何映</t>
  </si>
  <si>
    <t>唐妍梅</t>
  </si>
  <si>
    <t>唐慧敏</t>
  </si>
  <si>
    <t>朱长明</t>
  </si>
  <si>
    <t>吕凤珍</t>
  </si>
  <si>
    <t>莫玉香</t>
  </si>
  <si>
    <t>李涛</t>
  </si>
  <si>
    <t>张欣蕊</t>
  </si>
  <si>
    <t>李丹</t>
  </si>
  <si>
    <t>陶维俱</t>
  </si>
  <si>
    <t>王咏梅</t>
  </si>
  <si>
    <t>田雪冬</t>
  </si>
  <si>
    <t>肖华鹏</t>
  </si>
  <si>
    <t>测控教研室</t>
  </si>
  <si>
    <t>马姝靓</t>
  </si>
  <si>
    <t>涂闪</t>
  </si>
  <si>
    <t>李德明</t>
  </si>
  <si>
    <t>梁维刚</t>
  </si>
  <si>
    <t>潘福东</t>
  </si>
  <si>
    <t>刘军</t>
  </si>
  <si>
    <t>陈宏朝</t>
  </si>
  <si>
    <t>文二楼南楼</t>
  </si>
  <si>
    <t>1-0503</t>
  </si>
  <si>
    <t>研究生实验室</t>
  </si>
  <si>
    <t>数学楼</t>
  </si>
  <si>
    <t>1-507</t>
  </si>
  <si>
    <t>基础、信息安全教研室</t>
  </si>
  <si>
    <t>逸夫楼</t>
  </si>
  <si>
    <t>2-103</t>
  </si>
  <si>
    <t>1-0304</t>
  </si>
  <si>
    <t>院士工作室</t>
  </si>
  <si>
    <t>1-206</t>
  </si>
  <si>
    <t>软件教研室</t>
  </si>
  <si>
    <t>2-205</t>
  </si>
  <si>
    <t>程民权</t>
  </si>
  <si>
    <t>1-0501</t>
  </si>
  <si>
    <t>邓福欣</t>
  </si>
  <si>
    <t>邓剑锋</t>
  </si>
  <si>
    <t>2-306-2</t>
  </si>
  <si>
    <t>横向项目研发中心</t>
  </si>
  <si>
    <t>陆广泉</t>
  </si>
  <si>
    <t>1-509</t>
  </si>
  <si>
    <t>信息管理教研室</t>
  </si>
  <si>
    <t>1-0201</t>
  </si>
  <si>
    <t>实验室办公室</t>
  </si>
  <si>
    <t>何冰</t>
  </si>
  <si>
    <t>何冬黎</t>
  </si>
  <si>
    <t>1-508</t>
  </si>
  <si>
    <t>应用、体系结构教研室</t>
  </si>
  <si>
    <t>黄斌</t>
  </si>
  <si>
    <t>2-407</t>
  </si>
  <si>
    <t>2-204</t>
  </si>
  <si>
    <t>黄健民</t>
  </si>
  <si>
    <t>2-208</t>
  </si>
  <si>
    <t>研究生科研实验室</t>
  </si>
  <si>
    <t>黄玲</t>
  </si>
  <si>
    <t>蒋静</t>
  </si>
  <si>
    <t>2-301</t>
  </si>
  <si>
    <t>黎春兰</t>
  </si>
  <si>
    <t>黎艳玲</t>
  </si>
  <si>
    <t>李高仕</t>
  </si>
  <si>
    <t>李帼</t>
  </si>
  <si>
    <t>李建华</t>
  </si>
  <si>
    <t>1-0505</t>
  </si>
  <si>
    <t>李先贤</t>
  </si>
  <si>
    <t>2-402</t>
  </si>
  <si>
    <t>八桂学者工作室</t>
  </si>
  <si>
    <t>李肖坚</t>
  </si>
  <si>
    <t>2-106</t>
  </si>
  <si>
    <t>研究生实训室</t>
  </si>
  <si>
    <t>李扬定</t>
  </si>
  <si>
    <t>2-206</t>
  </si>
  <si>
    <t>钱俊彦</t>
  </si>
  <si>
    <t>2-202</t>
  </si>
  <si>
    <t>1-0504</t>
  </si>
  <si>
    <t>1-0502</t>
  </si>
  <si>
    <t>青年教授工作室</t>
  </si>
  <si>
    <t>李智</t>
  </si>
  <si>
    <t>1-0401</t>
  </si>
  <si>
    <t>徐鲁辉</t>
  </si>
  <si>
    <t>廖元秀</t>
  </si>
  <si>
    <t>于枫</t>
  </si>
  <si>
    <t>刘广海</t>
  </si>
  <si>
    <t>2-401</t>
  </si>
  <si>
    <t>刘红翼</t>
  </si>
  <si>
    <t>刘鹏</t>
  </si>
  <si>
    <t>卢小春</t>
  </si>
  <si>
    <t>陆声链</t>
  </si>
  <si>
    <t>陆遥</t>
  </si>
  <si>
    <t>2-212</t>
  </si>
  <si>
    <t>罗辉</t>
  </si>
  <si>
    <t>2-105</t>
  </si>
  <si>
    <t>罗涟玲</t>
  </si>
  <si>
    <t>罗旭东</t>
  </si>
  <si>
    <t>吕东明</t>
  </si>
  <si>
    <t>宁凤辉</t>
  </si>
  <si>
    <t>农京辉</t>
  </si>
  <si>
    <t>庞冬</t>
  </si>
  <si>
    <t>2-306-1</t>
  </si>
  <si>
    <t>孙容海</t>
  </si>
  <si>
    <t>1-0405</t>
  </si>
  <si>
    <t>邱祖平</t>
  </si>
  <si>
    <t>19.4</t>
  </si>
  <si>
    <t>覃少华</t>
  </si>
  <si>
    <t>2-201</t>
  </si>
  <si>
    <t>2-203</t>
  </si>
  <si>
    <t>覃章荣</t>
  </si>
  <si>
    <t>2-102</t>
  </si>
  <si>
    <t>谭升高</t>
  </si>
  <si>
    <t>汤谷云</t>
  </si>
  <si>
    <t>1-503</t>
  </si>
  <si>
    <t>2-108</t>
  </si>
  <si>
    <t>唐振军</t>
  </si>
  <si>
    <t>1-502</t>
  </si>
  <si>
    <t>王金艳</t>
  </si>
  <si>
    <t>王利娥</t>
  </si>
  <si>
    <t>王修信</t>
  </si>
  <si>
    <t>王志星</t>
  </si>
  <si>
    <t>吴璟莉</t>
  </si>
  <si>
    <t>1-501</t>
  </si>
  <si>
    <t>夏春和</t>
  </si>
  <si>
    <t>兼职导师</t>
  </si>
  <si>
    <t>易通</t>
  </si>
  <si>
    <t>石贞奎</t>
  </si>
  <si>
    <t>2-502</t>
  </si>
  <si>
    <t>邹赛</t>
  </si>
  <si>
    <t>6月辞职</t>
  </si>
  <si>
    <t>1-0404</t>
  </si>
  <si>
    <t>张师超</t>
  </si>
  <si>
    <t>2-210</t>
  </si>
  <si>
    <t>周飞燕</t>
  </si>
  <si>
    <t>张显全</t>
  </si>
  <si>
    <t>科研实验室</t>
  </si>
  <si>
    <t>3-401</t>
  </si>
  <si>
    <t>刘维周</t>
  </si>
  <si>
    <t>夏国恩</t>
  </si>
  <si>
    <t>张晓竞</t>
  </si>
  <si>
    <t>钟文</t>
  </si>
  <si>
    <t>朱晓峰</t>
  </si>
  <si>
    <t>1-0403</t>
  </si>
  <si>
    <t>朱新华</t>
  </si>
  <si>
    <t>1-504</t>
  </si>
  <si>
    <t>韦学韬</t>
  </si>
  <si>
    <t>r2020001</t>
  </si>
  <si>
    <t>序号</t>
    <phoneticPr fontId="14" type="noConversion"/>
  </si>
  <si>
    <t>文学院/新闻与传播学院</t>
    <phoneticPr fontId="14" type="noConversion"/>
  </si>
  <si>
    <t>马克思主义学院</t>
    <phoneticPr fontId="14" type="noConversion"/>
  </si>
  <si>
    <t>育才</t>
    <phoneticPr fontId="14" type="noConversion"/>
  </si>
  <si>
    <t>文二综合楼北楼</t>
    <phoneticPr fontId="14" type="noConversion"/>
  </si>
  <si>
    <t>学术讨论室</t>
    <phoneticPr fontId="14" type="noConversion"/>
  </si>
  <si>
    <t>马克思主义学院</t>
    <phoneticPr fontId="14" type="noConversion"/>
  </si>
  <si>
    <t>马克思主义学院大学生创新创业基地、易班工作站</t>
    <phoneticPr fontId="14" type="noConversion"/>
  </si>
  <si>
    <t>中国近现代史纲要教研室</t>
    <phoneticPr fontId="14" type="noConversion"/>
  </si>
  <si>
    <t>姚鹏</t>
    <phoneticPr fontId="14" type="noConversion"/>
  </si>
  <si>
    <t>思想道德修养与法律基础教研室</t>
    <phoneticPr fontId="14" type="noConversion"/>
  </si>
  <si>
    <t>教授工作室</t>
    <phoneticPr fontId="14" type="noConversion"/>
  </si>
  <si>
    <t>孟小非</t>
    <phoneticPr fontId="14" type="noConversion"/>
  </si>
  <si>
    <t>马克思主义基本原理概论教研室</t>
    <phoneticPr fontId="14" type="noConversion"/>
  </si>
  <si>
    <t>贺寿南</t>
    <phoneticPr fontId="14" type="noConversion"/>
  </si>
  <si>
    <t>钟瑞添</t>
    <phoneticPr fontId="14" type="noConversion"/>
  </si>
  <si>
    <t>柔性引进人才工作室</t>
    <phoneticPr fontId="14" type="noConversion"/>
  </si>
  <si>
    <t>博导工作室</t>
    <phoneticPr fontId="14" type="noConversion"/>
  </si>
  <si>
    <t>马希</t>
    <phoneticPr fontId="14" type="noConversion"/>
  </si>
  <si>
    <t>邓家富</t>
    <phoneticPr fontId="14" type="noConversion"/>
  </si>
  <si>
    <t>党务档案室党员之家</t>
    <phoneticPr fontId="14" type="noConversion"/>
  </si>
  <si>
    <t>杨金海</t>
    <phoneticPr fontId="14" type="noConversion"/>
  </si>
  <si>
    <t>陈金龙</t>
    <phoneticPr fontId="14" type="noConversion"/>
  </si>
  <si>
    <t>卢俞成</t>
    <phoneticPr fontId="14" type="noConversion"/>
  </si>
  <si>
    <t>王永贵</t>
    <phoneticPr fontId="14" type="noConversion"/>
  </si>
  <si>
    <t>刘同舫</t>
    <phoneticPr fontId="14" type="noConversion"/>
  </si>
  <si>
    <t>法学院</t>
    <phoneticPr fontId="14" type="noConversion"/>
  </si>
  <si>
    <t>经济管理学院</t>
    <phoneticPr fontId="14" type="noConversion"/>
  </si>
  <si>
    <t>张尚坤</t>
    <phoneticPr fontId="14" type="noConversion"/>
  </si>
  <si>
    <t>美术学院</t>
    <phoneticPr fontId="14" type="noConversion"/>
  </si>
  <si>
    <t>纯道楼6号楼</t>
    <phoneticPr fontId="14" type="noConversion"/>
  </si>
  <si>
    <t>6-WZ001</t>
    <phoneticPr fontId="14" type="noConversion"/>
  </si>
  <si>
    <t>美术研究与艺术交流中心</t>
    <phoneticPr fontId="14" type="noConversion"/>
  </si>
  <si>
    <t>数学与统计学院</t>
    <phoneticPr fontId="14" type="noConversion"/>
  </si>
  <si>
    <t>1-607</t>
    <phoneticPr fontId="14" type="noConversion"/>
  </si>
  <si>
    <t>环境与资源学院</t>
    <phoneticPr fontId="14" type="noConversion"/>
  </si>
  <si>
    <t>设计学院</t>
    <phoneticPr fontId="14" type="noConversion"/>
  </si>
  <si>
    <t>电子工程学院</t>
    <phoneticPr fontId="14" type="noConversion"/>
  </si>
  <si>
    <t>教育学部</t>
    <phoneticPr fontId="14" type="noConversion"/>
  </si>
  <si>
    <t>林承键</t>
    <phoneticPr fontId="14" type="noConversion"/>
  </si>
  <si>
    <t>何云</t>
    <phoneticPr fontId="14" type="noConversion"/>
  </si>
  <si>
    <t>陈若航</t>
    <phoneticPr fontId="14" type="noConversion"/>
  </si>
  <si>
    <t>化学与药学学院</t>
    <phoneticPr fontId="13" type="noConversion"/>
  </si>
  <si>
    <t>退休返聘</t>
  </si>
  <si>
    <t>文学院/新闻与传播学院</t>
    <phoneticPr fontId="14" type="noConversion"/>
  </si>
  <si>
    <t>文学院/新闻与传播学院</t>
    <phoneticPr fontId="14" type="noConversion"/>
  </si>
  <si>
    <t>文学院/新闻与传播学院</t>
    <phoneticPr fontId="14" type="noConversion"/>
  </si>
  <si>
    <t>文学院/新闻与传播学院</t>
    <phoneticPr fontId="14" type="noConversion"/>
  </si>
  <si>
    <t>蓝善康</t>
    <phoneticPr fontId="14" type="noConversion"/>
  </si>
  <si>
    <t>桂学研究编辑部</t>
    <phoneticPr fontId="14" type="noConversion"/>
  </si>
  <si>
    <t>蒙显鹏</t>
    <phoneticPr fontId="14" type="noConversion"/>
  </si>
  <si>
    <t>翁明鹏</t>
    <phoneticPr fontId="14" type="noConversion"/>
  </si>
  <si>
    <t>方小凤</t>
    <phoneticPr fontId="14" type="noConversion"/>
  </si>
  <si>
    <t>文学院/新闻与传播学院</t>
    <phoneticPr fontId="14" type="noConversion"/>
  </si>
  <si>
    <t>文学院/新闻与传播学院</t>
    <phoneticPr fontId="14" type="noConversion"/>
  </si>
  <si>
    <t>文学院/新闻与传播学院</t>
    <phoneticPr fontId="14" type="noConversion"/>
  </si>
  <si>
    <t>文学院/新闻与传播学院</t>
    <phoneticPr fontId="14" type="noConversion"/>
  </si>
  <si>
    <t>903-1</t>
    <phoneticPr fontId="14" type="noConversion"/>
  </si>
  <si>
    <t>文学院/新闻与传播学院</t>
    <phoneticPr fontId="14" type="noConversion"/>
  </si>
  <si>
    <t>903-1</t>
    <phoneticPr fontId="14" type="noConversion"/>
  </si>
  <si>
    <t>文学院/新闻与传播学院</t>
    <phoneticPr fontId="14" type="noConversion"/>
  </si>
  <si>
    <t>903-2</t>
    <phoneticPr fontId="14" type="noConversion"/>
  </si>
  <si>
    <t>文学院/新闻与传播学院</t>
    <phoneticPr fontId="14" type="noConversion"/>
  </si>
  <si>
    <t>文学院/新闻与传播学院</t>
    <phoneticPr fontId="14" type="noConversion"/>
  </si>
  <si>
    <t>文学院/新闻与传播学院</t>
    <phoneticPr fontId="14" type="noConversion"/>
  </si>
  <si>
    <t>陈谦</t>
    <phoneticPr fontId="14" type="noConversion"/>
  </si>
  <si>
    <t>文献检索中心</t>
    <phoneticPr fontId="14" type="noConversion"/>
  </si>
  <si>
    <t>文学院/新闻与传播学院</t>
    <phoneticPr fontId="14" type="noConversion"/>
  </si>
  <si>
    <t>文学院/新闻与传播学院</t>
    <phoneticPr fontId="14" type="noConversion"/>
  </si>
  <si>
    <t>蒋述卓</t>
    <phoneticPr fontId="14" type="noConversion"/>
  </si>
  <si>
    <t>特聘专家工作坊</t>
    <phoneticPr fontId="14" type="noConversion"/>
  </si>
  <si>
    <t>姚喜双</t>
    <phoneticPr fontId="14" type="noConversion"/>
  </si>
  <si>
    <t>潘盼</t>
    <phoneticPr fontId="14" type="noConversion"/>
  </si>
  <si>
    <t>306-1</t>
    <phoneticPr fontId="14" type="noConversion"/>
  </si>
  <si>
    <t>桂学研究院</t>
    <phoneticPr fontId="14" type="noConversion"/>
  </si>
  <si>
    <t>职业技术师范学院用房</t>
    <phoneticPr fontId="14" type="noConversion"/>
  </si>
  <si>
    <t>文学院/新闻与传播学院</t>
    <phoneticPr fontId="14" type="noConversion"/>
  </si>
  <si>
    <t>张建强</t>
    <phoneticPr fontId="14" type="noConversion"/>
  </si>
  <si>
    <t>306-1</t>
    <phoneticPr fontId="14" type="noConversion"/>
  </si>
  <si>
    <t>桂学研究院</t>
    <phoneticPr fontId="14" type="noConversion"/>
  </si>
  <si>
    <t>王淑萍</t>
    <phoneticPr fontId="14" type="noConversion"/>
  </si>
  <si>
    <t>文艺学教研室</t>
    <phoneticPr fontId="14" type="noConversion"/>
  </si>
  <si>
    <t>文学院/新闻与传播学院</t>
    <phoneticPr fontId="14" type="noConversion"/>
  </si>
  <si>
    <t>文艺学教研室</t>
    <phoneticPr fontId="14" type="noConversion"/>
  </si>
  <si>
    <t>文艺学教研室</t>
    <phoneticPr fontId="14" type="noConversion"/>
  </si>
  <si>
    <t>文学院/新闻与传播学院</t>
    <phoneticPr fontId="14" type="noConversion"/>
  </si>
  <si>
    <t>文艺学教研室</t>
    <phoneticPr fontId="14" type="noConversion"/>
  </si>
  <si>
    <t>文学院/新闻与传播学院</t>
    <phoneticPr fontId="14" type="noConversion"/>
  </si>
  <si>
    <t>文艺学教研室</t>
    <phoneticPr fontId="14" type="noConversion"/>
  </si>
  <si>
    <t>文学院/新闻与传播学院</t>
    <phoneticPr fontId="14" type="noConversion"/>
  </si>
  <si>
    <t>文艺学教研室</t>
    <phoneticPr fontId="14" type="noConversion"/>
  </si>
  <si>
    <t>文学院/新闻与传播学院</t>
    <phoneticPr fontId="14" type="noConversion"/>
  </si>
  <si>
    <t>张海燕</t>
    <phoneticPr fontId="14" type="noConversion"/>
  </si>
  <si>
    <t>张玉明</t>
    <phoneticPr fontId="14" type="noConversion"/>
  </si>
  <si>
    <t>文学院/新闻与传播学院</t>
    <phoneticPr fontId="14" type="noConversion"/>
  </si>
  <si>
    <t>汉语言文字学教研室</t>
    <phoneticPr fontId="14" type="noConversion"/>
  </si>
  <si>
    <t>文学院/新闻与传播学院</t>
    <phoneticPr fontId="14" type="noConversion"/>
  </si>
  <si>
    <t>汉语言文字学教研室</t>
    <phoneticPr fontId="14" type="noConversion"/>
  </si>
  <si>
    <t>文学院/新闻与传播学院</t>
    <phoneticPr fontId="14" type="noConversion"/>
  </si>
  <si>
    <t>汉语言文字学教研室</t>
    <phoneticPr fontId="14" type="noConversion"/>
  </si>
  <si>
    <t>文学院/新闻与传播学院</t>
    <phoneticPr fontId="14" type="noConversion"/>
  </si>
  <si>
    <t>汉语言文字学教研室</t>
    <phoneticPr fontId="14" type="noConversion"/>
  </si>
  <si>
    <t>文学院/新闻与传播学院</t>
    <phoneticPr fontId="14" type="noConversion"/>
  </si>
  <si>
    <t>汉语言文字学教研室</t>
    <phoneticPr fontId="14" type="noConversion"/>
  </si>
  <si>
    <t>文学院/新闻与传播学院</t>
    <phoneticPr fontId="14" type="noConversion"/>
  </si>
  <si>
    <t>语言学及应用语言学教研室</t>
    <phoneticPr fontId="14" type="noConversion"/>
  </si>
  <si>
    <t>语言学及应用语言学教研室</t>
    <phoneticPr fontId="14" type="noConversion"/>
  </si>
  <si>
    <t>文学院/新闻与传播学院</t>
    <phoneticPr fontId="14" type="noConversion"/>
  </si>
  <si>
    <t>语言学及应用语言学教研室</t>
    <phoneticPr fontId="14" type="noConversion"/>
  </si>
  <si>
    <t>文学院/新闻与传播学院</t>
    <phoneticPr fontId="14" type="noConversion"/>
  </si>
  <si>
    <t>语言学及应用语言学教研室</t>
    <phoneticPr fontId="14" type="noConversion"/>
  </si>
  <si>
    <t>语言学及应用语言学教研室</t>
    <phoneticPr fontId="14" type="noConversion"/>
  </si>
  <si>
    <t>文学院/新闻与传播学院</t>
    <phoneticPr fontId="14" type="noConversion"/>
  </si>
  <si>
    <t>袁柳</t>
    <phoneticPr fontId="14" type="noConversion"/>
  </si>
  <si>
    <t>吕军伟</t>
    <phoneticPr fontId="14" type="noConversion"/>
  </si>
  <si>
    <t>中国现当代文学教研室</t>
    <phoneticPr fontId="14" type="noConversion"/>
  </si>
  <si>
    <t>文学院/新闻与传播学院</t>
    <phoneticPr fontId="14" type="noConversion"/>
  </si>
  <si>
    <t>中国现当代文学教研室</t>
    <phoneticPr fontId="14" type="noConversion"/>
  </si>
  <si>
    <t>文学院/新闻与传播学院</t>
    <phoneticPr fontId="14" type="noConversion"/>
  </si>
  <si>
    <t>中国现当代文学教研室</t>
    <phoneticPr fontId="14" type="noConversion"/>
  </si>
  <si>
    <t>文学院/新闻与传播学院</t>
    <phoneticPr fontId="14" type="noConversion"/>
  </si>
  <si>
    <t>中国古代文学教研室</t>
    <phoneticPr fontId="14" type="noConversion"/>
  </si>
  <si>
    <t>文学院/新闻与传播学院</t>
    <phoneticPr fontId="14" type="noConversion"/>
  </si>
  <si>
    <t>中国古代文学教研室</t>
    <phoneticPr fontId="14" type="noConversion"/>
  </si>
  <si>
    <t>文学院/新闻与传播学院</t>
    <phoneticPr fontId="14" type="noConversion"/>
  </si>
  <si>
    <t>中国古代文学教研室</t>
    <phoneticPr fontId="14" type="noConversion"/>
  </si>
  <si>
    <t>文学院/新闻与传播学院</t>
    <phoneticPr fontId="14" type="noConversion"/>
  </si>
  <si>
    <t>中国古代文学教研室</t>
    <phoneticPr fontId="14" type="noConversion"/>
  </si>
  <si>
    <t>语文教育学教研室</t>
    <phoneticPr fontId="14" type="noConversion"/>
  </si>
  <si>
    <t>语文教育学教研室</t>
    <phoneticPr fontId="14" type="noConversion"/>
  </si>
  <si>
    <t>比较文学与世界文学教研室</t>
    <phoneticPr fontId="14" type="noConversion"/>
  </si>
  <si>
    <t>文学院/新闻与传播学院</t>
    <phoneticPr fontId="14" type="noConversion"/>
  </si>
  <si>
    <t>比较文学与世界文学教研室</t>
    <phoneticPr fontId="14" type="noConversion"/>
  </si>
  <si>
    <t>文学院/新闻与传播学院</t>
    <phoneticPr fontId="14" type="noConversion"/>
  </si>
  <si>
    <t>比较文学与世界文学教研室</t>
    <phoneticPr fontId="14" type="noConversion"/>
  </si>
  <si>
    <t>文学院/新闻与传播学院</t>
    <phoneticPr fontId="14" type="noConversion"/>
  </si>
  <si>
    <t>比较文学与世界文学教研室</t>
    <phoneticPr fontId="14" type="noConversion"/>
  </si>
  <si>
    <t>文学院/新闻与传播学院</t>
    <phoneticPr fontId="14" type="noConversion"/>
  </si>
  <si>
    <t>文学院/新闻与传播学院</t>
    <phoneticPr fontId="14" type="noConversion"/>
  </si>
  <si>
    <t>管丽峥</t>
    <phoneticPr fontId="14" type="noConversion"/>
  </si>
  <si>
    <t>文学院/新闻与传播学院</t>
    <phoneticPr fontId="14" type="noConversion"/>
  </si>
  <si>
    <t>文学院/新闻与传播学院</t>
    <phoneticPr fontId="14" type="noConversion"/>
  </si>
  <si>
    <t>文学院/新闻与传播学院</t>
    <phoneticPr fontId="14" type="noConversion"/>
  </si>
  <si>
    <t>文学院/新闻与传播学院</t>
    <phoneticPr fontId="14" type="noConversion"/>
  </si>
  <si>
    <t>文学院/新闻与传播学院</t>
    <phoneticPr fontId="14" type="noConversion"/>
  </si>
  <si>
    <t>赵晟</t>
    <phoneticPr fontId="14" type="noConversion"/>
  </si>
  <si>
    <t>文学院/新闻与传播学院</t>
    <phoneticPr fontId="14" type="noConversion"/>
  </si>
  <si>
    <t>文学院/新闻与传播学院</t>
    <phoneticPr fontId="14" type="noConversion"/>
  </si>
  <si>
    <t>文学院/新闻与传播学院</t>
    <phoneticPr fontId="14" type="noConversion"/>
  </si>
  <si>
    <t>文学院/新闻与传播学院</t>
    <phoneticPr fontId="14" type="noConversion"/>
  </si>
  <si>
    <t>民间文学与民族文化教研室</t>
    <phoneticPr fontId="14" type="noConversion"/>
  </si>
  <si>
    <t>文学院/新闻与传播学院</t>
    <phoneticPr fontId="14" type="noConversion"/>
  </si>
  <si>
    <t>民间文学与民族文化教研室</t>
    <phoneticPr fontId="14" type="noConversion"/>
  </si>
  <si>
    <t>文学院/新闻与传播学院</t>
    <phoneticPr fontId="14" type="noConversion"/>
  </si>
  <si>
    <t>民间文学与民族文化教研室</t>
    <phoneticPr fontId="14" type="noConversion"/>
  </si>
  <si>
    <t>文学院/新闻与传播学院</t>
    <phoneticPr fontId="14" type="noConversion"/>
  </si>
  <si>
    <t>民间文学与民族文化教研室</t>
    <phoneticPr fontId="14" type="noConversion"/>
  </si>
  <si>
    <t>文学院/新闻与传播学院</t>
    <phoneticPr fontId="14" type="noConversion"/>
  </si>
  <si>
    <t>民间文学与民族文化教研室</t>
    <phoneticPr fontId="14" type="noConversion"/>
  </si>
  <si>
    <t>历史文化与旅游学院</t>
    <phoneticPr fontId="14" type="noConversion"/>
  </si>
  <si>
    <t>历史文化与旅游学院</t>
    <phoneticPr fontId="14" type="noConversion"/>
  </si>
  <si>
    <t>历史文化与旅游学院</t>
    <phoneticPr fontId="14" type="noConversion"/>
  </si>
  <si>
    <t>历史文化与旅游学院</t>
    <phoneticPr fontId="14" type="noConversion"/>
  </si>
  <si>
    <t>历史文化与旅游学院</t>
    <phoneticPr fontId="14" type="noConversion"/>
  </si>
  <si>
    <t>历史文化与旅游学院</t>
    <phoneticPr fontId="14" type="noConversion"/>
  </si>
  <si>
    <t>历史文化与旅游学院</t>
    <phoneticPr fontId="14" type="noConversion"/>
  </si>
  <si>
    <t>历史文化与旅游学院</t>
    <phoneticPr fontId="14" type="noConversion"/>
  </si>
  <si>
    <t>历史文化与旅游学院</t>
    <phoneticPr fontId="14" type="noConversion"/>
  </si>
  <si>
    <t>历史文化与旅游学院</t>
    <phoneticPr fontId="14" type="noConversion"/>
  </si>
  <si>
    <t>历史文化与旅游学院</t>
    <phoneticPr fontId="14" type="noConversion"/>
  </si>
  <si>
    <t>历史文化与旅游学院</t>
    <phoneticPr fontId="14" type="noConversion"/>
  </si>
  <si>
    <t>蓝武</t>
    <phoneticPr fontId="14" type="noConversion"/>
  </si>
  <si>
    <t>惠慧</t>
    <phoneticPr fontId="14" type="noConversion"/>
  </si>
  <si>
    <t>历史文化与旅游学院</t>
    <phoneticPr fontId="14" type="noConversion"/>
  </si>
  <si>
    <t>历史文化与旅游学院</t>
    <phoneticPr fontId="14" type="noConversion"/>
  </si>
  <si>
    <t>廖国一</t>
    <phoneticPr fontId="14" type="noConversion"/>
  </si>
  <si>
    <t>历史文化与旅游学院</t>
    <phoneticPr fontId="14" type="noConversion"/>
  </si>
  <si>
    <t>历史文化与旅游学院</t>
    <phoneticPr fontId="14" type="noConversion"/>
  </si>
  <si>
    <t>历史文化与旅游学院</t>
    <phoneticPr fontId="14" type="noConversion"/>
  </si>
  <si>
    <t>历史文化与旅游学院</t>
    <phoneticPr fontId="14" type="noConversion"/>
  </si>
  <si>
    <t>历史文化与旅游学院</t>
    <phoneticPr fontId="14" type="noConversion"/>
  </si>
  <si>
    <t>历史文化与旅游学院</t>
    <phoneticPr fontId="14" type="noConversion"/>
  </si>
  <si>
    <t>历史文化与旅游学院</t>
    <phoneticPr fontId="14" type="noConversion"/>
  </si>
  <si>
    <t>历史文化与旅游学院</t>
    <phoneticPr fontId="14" type="noConversion"/>
  </si>
  <si>
    <t xml:space="preserve"> </t>
    <phoneticPr fontId="14" type="noConversion"/>
  </si>
  <si>
    <t>历史文化与旅游学院</t>
    <phoneticPr fontId="14" type="noConversion"/>
  </si>
  <si>
    <t>历史文化与旅游学院</t>
    <phoneticPr fontId="14" type="noConversion"/>
  </si>
  <si>
    <t>历史文化与旅游学院</t>
    <phoneticPr fontId="14" type="noConversion"/>
  </si>
  <si>
    <t>历史文化与旅游学院</t>
    <phoneticPr fontId="14" type="noConversion"/>
  </si>
  <si>
    <t>历史文化与旅游学院</t>
    <phoneticPr fontId="14" type="noConversion"/>
  </si>
  <si>
    <t>历史文化与旅游学院</t>
    <phoneticPr fontId="14" type="noConversion"/>
  </si>
  <si>
    <t>历史文化与旅游学院</t>
    <phoneticPr fontId="14" type="noConversion"/>
  </si>
  <si>
    <t>历史文化与旅游学院</t>
    <phoneticPr fontId="14" type="noConversion"/>
  </si>
  <si>
    <t>马克思主义学院</t>
    <phoneticPr fontId="14" type="noConversion"/>
  </si>
  <si>
    <t>马克思主义学院</t>
    <phoneticPr fontId="14" type="noConversion"/>
  </si>
  <si>
    <t>马克思主义学院</t>
    <phoneticPr fontId="14" type="noConversion"/>
  </si>
  <si>
    <t>毛泽东思想和中国特色社会主义理论体系概论教研室</t>
    <phoneticPr fontId="14" type="noConversion"/>
  </si>
  <si>
    <t>马克思主义学院</t>
    <phoneticPr fontId="14" type="noConversion"/>
  </si>
  <si>
    <t>育才</t>
    <phoneticPr fontId="14" type="noConversion"/>
  </si>
  <si>
    <t>文二综合楼北楼</t>
    <phoneticPr fontId="14" type="noConversion"/>
  </si>
  <si>
    <t>学术讨论室</t>
    <phoneticPr fontId="14" type="noConversion"/>
  </si>
  <si>
    <t>毛泽东思想和中国特色社会主义理论体系概论教研室</t>
    <phoneticPr fontId="14" type="noConversion"/>
  </si>
  <si>
    <t>马克思主义学院</t>
    <phoneticPr fontId="14" type="noConversion"/>
  </si>
  <si>
    <t>毛泽东思想和中国特色社会主义理论体系概论教研室</t>
    <phoneticPr fontId="14" type="noConversion"/>
  </si>
  <si>
    <t>马克思主义学院</t>
    <phoneticPr fontId="14" type="noConversion"/>
  </si>
  <si>
    <t>育才</t>
    <phoneticPr fontId="14" type="noConversion"/>
  </si>
  <si>
    <t>文二综合楼北楼</t>
    <phoneticPr fontId="14" type="noConversion"/>
  </si>
  <si>
    <t>学术讨论室</t>
    <phoneticPr fontId="14" type="noConversion"/>
  </si>
  <si>
    <t>马克思主义学院</t>
    <phoneticPr fontId="14" type="noConversion"/>
  </si>
  <si>
    <t>黄英姿</t>
    <phoneticPr fontId="14" type="noConversion"/>
  </si>
  <si>
    <t>马克思主义学院大学生创新创业基地、易班工作站</t>
    <phoneticPr fontId="14" type="noConversion"/>
  </si>
  <si>
    <t>马克思主义学院</t>
    <phoneticPr fontId="14" type="noConversion"/>
  </si>
  <si>
    <t>毛泽东思想和中国特色社会主义理论体系概论教研室</t>
    <phoneticPr fontId="14" type="noConversion"/>
  </si>
  <si>
    <t>马克思主义学院</t>
    <phoneticPr fontId="14" type="noConversion"/>
  </si>
  <si>
    <t>育才</t>
    <phoneticPr fontId="14" type="noConversion"/>
  </si>
  <si>
    <t>文二综合楼北楼</t>
    <phoneticPr fontId="14" type="noConversion"/>
  </si>
  <si>
    <t>马克思主义学院大学生创新创业基地、易班工作站</t>
    <phoneticPr fontId="14" type="noConversion"/>
  </si>
  <si>
    <t>中国近现代史纲要教研室</t>
    <phoneticPr fontId="14" type="noConversion"/>
  </si>
  <si>
    <t>马克思主义学院</t>
    <phoneticPr fontId="14" type="noConversion"/>
  </si>
  <si>
    <t>育才</t>
    <phoneticPr fontId="14" type="noConversion"/>
  </si>
  <si>
    <t>文二综合楼北楼</t>
    <phoneticPr fontId="14" type="noConversion"/>
  </si>
  <si>
    <t>学术讨论室</t>
    <phoneticPr fontId="14" type="noConversion"/>
  </si>
  <si>
    <t>马克思主义学院大学生创新创业基地、易班工作站</t>
    <phoneticPr fontId="14" type="noConversion"/>
  </si>
  <si>
    <t>马克思主义学院</t>
    <phoneticPr fontId="14" type="noConversion"/>
  </si>
  <si>
    <t>思想政治教育教研室</t>
    <phoneticPr fontId="14" type="noConversion"/>
  </si>
  <si>
    <t>育才</t>
    <phoneticPr fontId="14" type="noConversion"/>
  </si>
  <si>
    <t>文二综合楼北楼</t>
    <phoneticPr fontId="14" type="noConversion"/>
  </si>
  <si>
    <t>学术讨论室</t>
    <phoneticPr fontId="14" type="noConversion"/>
  </si>
  <si>
    <t>马克思主义学院</t>
    <phoneticPr fontId="14" type="noConversion"/>
  </si>
  <si>
    <t>孟宪平</t>
    <phoneticPr fontId="14" type="noConversion"/>
  </si>
  <si>
    <t>毛泽东思想和中国特色社会主义理论体系概论教研室</t>
    <phoneticPr fontId="14" type="noConversion"/>
  </si>
  <si>
    <t>马克思主义学院</t>
    <phoneticPr fontId="14" type="noConversion"/>
  </si>
  <si>
    <t>育才</t>
    <phoneticPr fontId="14" type="noConversion"/>
  </si>
  <si>
    <t>文二综合楼北楼</t>
    <phoneticPr fontId="14" type="noConversion"/>
  </si>
  <si>
    <t>中国近现代史纲要教研室</t>
    <phoneticPr fontId="14" type="noConversion"/>
  </si>
  <si>
    <t>马克思主义学院</t>
    <phoneticPr fontId="14" type="noConversion"/>
  </si>
  <si>
    <t>马克思主义学院</t>
    <phoneticPr fontId="14" type="noConversion"/>
  </si>
  <si>
    <t>育才</t>
    <phoneticPr fontId="14" type="noConversion"/>
  </si>
  <si>
    <t>文二综合楼北楼</t>
    <phoneticPr fontId="14" type="noConversion"/>
  </si>
  <si>
    <t>学术讨论室</t>
    <phoneticPr fontId="14" type="noConversion"/>
  </si>
  <si>
    <t>马克思主义学院</t>
    <phoneticPr fontId="14" type="noConversion"/>
  </si>
  <si>
    <t>马克思主义学院</t>
    <phoneticPr fontId="14" type="noConversion"/>
  </si>
  <si>
    <t>思想政治教育教研室</t>
    <phoneticPr fontId="14" type="noConversion"/>
  </si>
  <si>
    <t>育才</t>
    <phoneticPr fontId="14" type="noConversion"/>
  </si>
  <si>
    <t>文二综合楼北楼</t>
    <phoneticPr fontId="14" type="noConversion"/>
  </si>
  <si>
    <t>学术讨论室</t>
    <phoneticPr fontId="14" type="noConversion"/>
  </si>
  <si>
    <t>中国近现代史纲要教研室</t>
    <phoneticPr fontId="14" type="noConversion"/>
  </si>
  <si>
    <t>马克思主义学院</t>
    <phoneticPr fontId="14" type="noConversion"/>
  </si>
  <si>
    <t>马克思主义学院大学生创新创业基地、易班工作站</t>
    <phoneticPr fontId="14" type="noConversion"/>
  </si>
  <si>
    <t>马克思主义学院</t>
    <phoneticPr fontId="14" type="noConversion"/>
  </si>
  <si>
    <t>马克思主义学院</t>
    <phoneticPr fontId="14" type="noConversion"/>
  </si>
  <si>
    <t>育才</t>
    <phoneticPr fontId="14" type="noConversion"/>
  </si>
  <si>
    <t>文二综合楼北楼</t>
    <phoneticPr fontId="14" type="noConversion"/>
  </si>
  <si>
    <t>中国近现代史纲要教研室</t>
    <phoneticPr fontId="14" type="noConversion"/>
  </si>
  <si>
    <t>思想道德修养与法律基础教研室</t>
    <phoneticPr fontId="14" type="noConversion"/>
  </si>
  <si>
    <t>马克思主义学院</t>
    <phoneticPr fontId="14" type="noConversion"/>
  </si>
  <si>
    <t>教授工作室</t>
    <phoneticPr fontId="14" type="noConversion"/>
  </si>
  <si>
    <t>马克思主义学院大学生创新创业基地、易班工作站</t>
    <phoneticPr fontId="14" type="noConversion"/>
  </si>
  <si>
    <t>马克思主义学院</t>
    <phoneticPr fontId="14" type="noConversion"/>
  </si>
  <si>
    <t>育才</t>
    <phoneticPr fontId="14" type="noConversion"/>
  </si>
  <si>
    <t>文二综合楼北楼</t>
    <phoneticPr fontId="14" type="noConversion"/>
  </si>
  <si>
    <t>学术讨论室</t>
    <phoneticPr fontId="14" type="noConversion"/>
  </si>
  <si>
    <t>教授工作室</t>
    <phoneticPr fontId="14" type="noConversion"/>
  </si>
  <si>
    <t>马克思主义学院</t>
    <phoneticPr fontId="14" type="noConversion"/>
  </si>
  <si>
    <t>马克思主义学院大学生创新创业基地、易班工作站</t>
    <phoneticPr fontId="14" type="noConversion"/>
  </si>
  <si>
    <t>育才</t>
    <phoneticPr fontId="14" type="noConversion"/>
  </si>
  <si>
    <t>文二综合楼北楼</t>
    <phoneticPr fontId="14" type="noConversion"/>
  </si>
  <si>
    <t>马克思主义基本原理概论教研室</t>
    <phoneticPr fontId="14" type="noConversion"/>
  </si>
  <si>
    <t>教授工作室</t>
    <phoneticPr fontId="14" type="noConversion"/>
  </si>
  <si>
    <t>中国近现代史纲要教研室</t>
    <phoneticPr fontId="14" type="noConversion"/>
  </si>
  <si>
    <t>马克思主义学院</t>
    <phoneticPr fontId="14" type="noConversion"/>
  </si>
  <si>
    <t>育才</t>
    <phoneticPr fontId="14" type="noConversion"/>
  </si>
  <si>
    <t>文二综合楼北楼</t>
    <phoneticPr fontId="14" type="noConversion"/>
  </si>
  <si>
    <t>马克思主义学院</t>
    <phoneticPr fontId="14" type="noConversion"/>
  </si>
  <si>
    <t>教授工作室</t>
    <phoneticPr fontId="14" type="noConversion"/>
  </si>
  <si>
    <t>育才</t>
    <phoneticPr fontId="14" type="noConversion"/>
  </si>
  <si>
    <t>文二综合楼北楼</t>
    <phoneticPr fontId="14" type="noConversion"/>
  </si>
  <si>
    <t>中国近现代史纲要教研室</t>
    <phoneticPr fontId="14" type="noConversion"/>
  </si>
  <si>
    <t>学术讨论室</t>
    <phoneticPr fontId="14" type="noConversion"/>
  </si>
  <si>
    <t>马克思主义学院</t>
    <phoneticPr fontId="14" type="noConversion"/>
  </si>
  <si>
    <t>教授工作室</t>
    <phoneticPr fontId="14" type="noConversion"/>
  </si>
  <si>
    <t>育才</t>
    <phoneticPr fontId="14" type="noConversion"/>
  </si>
  <si>
    <t>文二综合楼北楼</t>
    <phoneticPr fontId="14" type="noConversion"/>
  </si>
  <si>
    <t>马克思主义学院院长办公室/广西卓越人才工作室</t>
    <phoneticPr fontId="14" type="noConversion"/>
  </si>
  <si>
    <t>马克思主义学院</t>
    <phoneticPr fontId="14" type="noConversion"/>
  </si>
  <si>
    <t>育才</t>
    <phoneticPr fontId="14" type="noConversion"/>
  </si>
  <si>
    <t>文二综合楼北楼</t>
    <phoneticPr fontId="14" type="noConversion"/>
  </si>
  <si>
    <t>马克思主义基本原理概论教研室</t>
    <phoneticPr fontId="14" type="noConversion"/>
  </si>
  <si>
    <t>教授工作室</t>
    <phoneticPr fontId="14" type="noConversion"/>
  </si>
  <si>
    <t>教授工作室</t>
    <phoneticPr fontId="14" type="noConversion"/>
  </si>
  <si>
    <t>马克思主义基本原理概论教研室</t>
    <phoneticPr fontId="14" type="noConversion"/>
  </si>
  <si>
    <t>马克思主义学院院长办公室/广西卓越人才工作室</t>
    <phoneticPr fontId="14" type="noConversion"/>
  </si>
  <si>
    <t>马克思主义学院</t>
    <phoneticPr fontId="14" type="noConversion"/>
  </si>
  <si>
    <t>管金潞</t>
    <phoneticPr fontId="14" type="noConversion"/>
  </si>
  <si>
    <t>马克思主义学院</t>
    <phoneticPr fontId="14" type="noConversion"/>
  </si>
  <si>
    <t>教师工作室</t>
    <phoneticPr fontId="14" type="noConversion"/>
  </si>
  <si>
    <t>教授工作室</t>
    <phoneticPr fontId="14" type="noConversion"/>
  </si>
  <si>
    <t>育才</t>
    <phoneticPr fontId="14" type="noConversion"/>
  </si>
  <si>
    <t>文二综合楼北楼</t>
    <phoneticPr fontId="14" type="noConversion"/>
  </si>
  <si>
    <t>中国近现代史纲要教研室</t>
    <phoneticPr fontId="14" type="noConversion"/>
  </si>
  <si>
    <t>马克思主义学院院长办公室/广西卓越人才工作室</t>
    <phoneticPr fontId="14" type="noConversion"/>
  </si>
  <si>
    <t>马克思主义学院</t>
    <phoneticPr fontId="14" type="noConversion"/>
  </si>
  <si>
    <t>教授工作室</t>
    <phoneticPr fontId="14" type="noConversion"/>
  </si>
  <si>
    <t>育才</t>
    <phoneticPr fontId="14" type="noConversion"/>
  </si>
  <si>
    <t>文二综合楼北楼</t>
    <phoneticPr fontId="14" type="noConversion"/>
  </si>
  <si>
    <t>学术讨论室</t>
    <phoneticPr fontId="14" type="noConversion"/>
  </si>
  <si>
    <t>马克思主义学院</t>
    <phoneticPr fontId="14" type="noConversion"/>
  </si>
  <si>
    <t>彭先兵</t>
    <phoneticPr fontId="14" type="noConversion"/>
  </si>
  <si>
    <t>教师工作室</t>
    <phoneticPr fontId="14" type="noConversion"/>
  </si>
  <si>
    <t>马克思主义基本原理概论教研室</t>
    <phoneticPr fontId="14" type="noConversion"/>
  </si>
  <si>
    <t>思想道德修养与法律基础教研室</t>
    <phoneticPr fontId="14" type="noConversion"/>
  </si>
  <si>
    <t>马克思主义学院</t>
    <phoneticPr fontId="14" type="noConversion"/>
  </si>
  <si>
    <t>马克思主义学院</t>
    <phoneticPr fontId="14" type="noConversion"/>
  </si>
  <si>
    <t>育才</t>
    <phoneticPr fontId="14" type="noConversion"/>
  </si>
  <si>
    <t>文二综合楼北楼</t>
    <phoneticPr fontId="14" type="noConversion"/>
  </si>
  <si>
    <t>思想道德修养与法律基础教研室</t>
    <phoneticPr fontId="14" type="noConversion"/>
  </si>
  <si>
    <t>教授工作室</t>
    <phoneticPr fontId="14" type="noConversion"/>
  </si>
  <si>
    <t>马克思主义学院</t>
    <phoneticPr fontId="14" type="noConversion"/>
  </si>
  <si>
    <t>刘浩林</t>
    <phoneticPr fontId="14" type="noConversion"/>
  </si>
  <si>
    <t>学术讨论室</t>
    <phoneticPr fontId="14" type="noConversion"/>
  </si>
  <si>
    <t>马克思主义基本原理概论教研室</t>
    <phoneticPr fontId="14" type="noConversion"/>
  </si>
  <si>
    <t>常青</t>
    <phoneticPr fontId="14" type="noConversion"/>
  </si>
  <si>
    <t>行政楼北楼</t>
    <phoneticPr fontId="14" type="noConversion"/>
  </si>
  <si>
    <t>马克思主义学院</t>
    <phoneticPr fontId="14" type="noConversion"/>
  </si>
  <si>
    <t>育才</t>
    <phoneticPr fontId="14" type="noConversion"/>
  </si>
  <si>
    <t>文二综合楼北楼</t>
    <phoneticPr fontId="14" type="noConversion"/>
  </si>
  <si>
    <t>思想道德修养与法律基础教研室</t>
    <phoneticPr fontId="14" type="noConversion"/>
  </si>
  <si>
    <t>柔性引进人才工作室</t>
    <phoneticPr fontId="14" type="noConversion"/>
  </si>
  <si>
    <t>马克思主义学院</t>
    <phoneticPr fontId="14" type="noConversion"/>
  </si>
  <si>
    <t>育才</t>
    <phoneticPr fontId="14" type="noConversion"/>
  </si>
  <si>
    <t>文二综合楼北楼</t>
    <phoneticPr fontId="14" type="noConversion"/>
  </si>
  <si>
    <t>柔性引进人才工作室</t>
    <phoneticPr fontId="14" type="noConversion"/>
  </si>
  <si>
    <t>思想道德修养与法律基础教研室</t>
    <phoneticPr fontId="14" type="noConversion"/>
  </si>
  <si>
    <t>马克思主义学院</t>
    <phoneticPr fontId="14" type="noConversion"/>
  </si>
  <si>
    <t>陈锐</t>
    <phoneticPr fontId="14" type="noConversion"/>
  </si>
  <si>
    <t>博导工作室</t>
    <phoneticPr fontId="14" type="noConversion"/>
  </si>
  <si>
    <t>0</t>
    <phoneticPr fontId="14" type="noConversion"/>
  </si>
  <si>
    <t>马克思主义学院</t>
    <phoneticPr fontId="14" type="noConversion"/>
  </si>
  <si>
    <t>育才</t>
    <phoneticPr fontId="14" type="noConversion"/>
  </si>
  <si>
    <t>文二综合楼北楼</t>
    <phoneticPr fontId="14" type="noConversion"/>
  </si>
  <si>
    <t>柔性引进人才工作室</t>
    <phoneticPr fontId="14" type="noConversion"/>
  </si>
  <si>
    <t>思想道德修养与法律基础教研室</t>
    <phoneticPr fontId="14" type="noConversion"/>
  </si>
  <si>
    <t>博导工作室</t>
    <phoneticPr fontId="14" type="noConversion"/>
  </si>
  <si>
    <t>0</t>
    <phoneticPr fontId="14" type="noConversion"/>
  </si>
  <si>
    <t>马克思主义学院</t>
    <phoneticPr fontId="14" type="noConversion"/>
  </si>
  <si>
    <t>育才</t>
    <phoneticPr fontId="14" type="noConversion"/>
  </si>
  <si>
    <t>文二综合楼北楼</t>
    <phoneticPr fontId="14" type="noConversion"/>
  </si>
  <si>
    <t>学术讨论室</t>
    <phoneticPr fontId="14" type="noConversion"/>
  </si>
  <si>
    <t>马克思主义学院</t>
    <phoneticPr fontId="14" type="noConversion"/>
  </si>
  <si>
    <t>陆茜</t>
    <phoneticPr fontId="14" type="noConversion"/>
  </si>
  <si>
    <t>育才</t>
    <phoneticPr fontId="14" type="noConversion"/>
  </si>
  <si>
    <t>文二综合楼北楼</t>
    <phoneticPr fontId="14" type="noConversion"/>
  </si>
  <si>
    <t>思想道德修养与法律基础教研室</t>
    <phoneticPr fontId="14" type="noConversion"/>
  </si>
  <si>
    <t>马克思主义学院</t>
    <phoneticPr fontId="14" type="noConversion"/>
  </si>
  <si>
    <t>柔性引进人才工作室</t>
    <phoneticPr fontId="14" type="noConversion"/>
  </si>
  <si>
    <t>博导工作室</t>
    <phoneticPr fontId="14" type="noConversion"/>
  </si>
  <si>
    <t>0</t>
    <phoneticPr fontId="14" type="noConversion"/>
  </si>
  <si>
    <t>柔性引进人才工作室</t>
    <phoneticPr fontId="14" type="noConversion"/>
  </si>
  <si>
    <t>育才</t>
    <phoneticPr fontId="14" type="noConversion"/>
  </si>
  <si>
    <t>文二综合楼北楼</t>
    <phoneticPr fontId="14" type="noConversion"/>
  </si>
  <si>
    <t>博导工作室</t>
    <phoneticPr fontId="14" type="noConversion"/>
  </si>
  <si>
    <t>马克思主义学院</t>
    <phoneticPr fontId="14" type="noConversion"/>
  </si>
  <si>
    <t>柔性引进人才工作室</t>
    <phoneticPr fontId="14" type="noConversion"/>
  </si>
  <si>
    <t>马克思主义学院</t>
    <phoneticPr fontId="14" type="noConversion"/>
  </si>
  <si>
    <t>育才</t>
    <phoneticPr fontId="14" type="noConversion"/>
  </si>
  <si>
    <t>文二综合楼北楼</t>
    <phoneticPr fontId="14" type="noConversion"/>
  </si>
  <si>
    <t>柔性引进人才工作室</t>
    <phoneticPr fontId="14" type="noConversion"/>
  </si>
  <si>
    <t>马克思主义学院</t>
    <phoneticPr fontId="14" type="noConversion"/>
  </si>
  <si>
    <t>吴世韶</t>
    <phoneticPr fontId="14" type="noConversion"/>
  </si>
  <si>
    <t>思想道德修养与法律基础教研室</t>
    <phoneticPr fontId="14" type="noConversion"/>
  </si>
  <si>
    <t>吴朝邦</t>
    <phoneticPr fontId="14" type="noConversion"/>
  </si>
  <si>
    <t>学术讨论室</t>
    <phoneticPr fontId="14" type="noConversion"/>
  </si>
  <si>
    <t>法学院</t>
    <phoneticPr fontId="14" type="noConversion"/>
  </si>
  <si>
    <t>法学院</t>
    <phoneticPr fontId="14" type="noConversion"/>
  </si>
  <si>
    <t>法学院</t>
    <phoneticPr fontId="14" type="noConversion"/>
  </si>
  <si>
    <t>法学院</t>
    <phoneticPr fontId="14" type="noConversion"/>
  </si>
  <si>
    <t>法学院</t>
    <phoneticPr fontId="14" type="noConversion"/>
  </si>
  <si>
    <t>法学院</t>
    <phoneticPr fontId="14" type="noConversion"/>
  </si>
  <si>
    <t>法学院</t>
    <phoneticPr fontId="14" type="noConversion"/>
  </si>
  <si>
    <t>法学院</t>
    <phoneticPr fontId="14" type="noConversion"/>
  </si>
  <si>
    <t>法学院</t>
    <phoneticPr fontId="14" type="noConversion"/>
  </si>
  <si>
    <t>法学院</t>
    <phoneticPr fontId="14" type="noConversion"/>
  </si>
  <si>
    <t>法学院</t>
    <phoneticPr fontId="14" type="noConversion"/>
  </si>
  <si>
    <t>法学院</t>
    <phoneticPr fontId="14" type="noConversion"/>
  </si>
  <si>
    <t>法学院</t>
    <phoneticPr fontId="14" type="noConversion"/>
  </si>
  <si>
    <t>法学院</t>
    <phoneticPr fontId="14" type="noConversion"/>
  </si>
  <si>
    <t>法学院</t>
    <phoneticPr fontId="14" type="noConversion"/>
  </si>
  <si>
    <t>法学院</t>
    <phoneticPr fontId="14" type="noConversion"/>
  </si>
  <si>
    <t>法学院</t>
    <phoneticPr fontId="14" type="noConversion"/>
  </si>
  <si>
    <t>法学院</t>
    <phoneticPr fontId="14" type="noConversion"/>
  </si>
  <si>
    <t>法学院</t>
    <phoneticPr fontId="14" type="noConversion"/>
  </si>
  <si>
    <t>法学院</t>
    <phoneticPr fontId="14" type="noConversion"/>
  </si>
  <si>
    <t>法学院</t>
    <phoneticPr fontId="14" type="noConversion"/>
  </si>
  <si>
    <t>法学院</t>
    <phoneticPr fontId="14" type="noConversion"/>
  </si>
  <si>
    <t>法学院</t>
    <phoneticPr fontId="14" type="noConversion"/>
  </si>
  <si>
    <t>法学院</t>
    <phoneticPr fontId="14" type="noConversion"/>
  </si>
  <si>
    <t>法学院</t>
    <phoneticPr fontId="14" type="noConversion"/>
  </si>
  <si>
    <t>法学院</t>
    <phoneticPr fontId="14" type="noConversion"/>
  </si>
  <si>
    <t>法学院</t>
    <phoneticPr fontId="14" type="noConversion"/>
  </si>
  <si>
    <t>法学院</t>
    <phoneticPr fontId="14" type="noConversion"/>
  </si>
  <si>
    <t>法学院</t>
    <phoneticPr fontId="14" type="noConversion"/>
  </si>
  <si>
    <t>法学院</t>
    <phoneticPr fontId="14" type="noConversion"/>
  </si>
  <si>
    <t>法学院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</si>
  <si>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</si>
  <si>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</si>
  <si>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</si>
  <si>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</si>
  <si>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</si>
  <si>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</si>
  <si>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</si>
  <si>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</si>
  <si>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</si>
  <si>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</si>
  <si>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</si>
  <si>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</si>
  <si>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</si>
  <si>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</si>
  <si>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</si>
  <si>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</si>
  <si>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</si>
  <si>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</si>
  <si>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</si>
  <si>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</si>
  <si>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</si>
  <si>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</si>
  <si>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</si>
  <si>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</si>
  <si>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</si>
  <si>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</si>
  <si>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</si>
  <si>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</si>
  <si>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</si>
  <si>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</si>
  <si>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</si>
  <si>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</si>
  <si>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罗宇溪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</si>
  <si>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</si>
  <si>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</si>
  <si>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</si>
  <si>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</si>
  <si>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</si>
  <si>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</si>
  <si>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</si>
  <si>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</si>
  <si>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</si>
  <si>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</si>
  <si>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</si>
  <si>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</si>
  <si>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经济管理学院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</si>
  <si>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</si>
  <si>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</si>
  <si>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</si>
  <si>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</si>
  <si>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</si>
  <si>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</si>
  <si>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</si>
  <si>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</si>
  <si>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</si>
  <si>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</si>
  <si>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</si>
  <si>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</si>
  <si>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</si>
  <si>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</si>
  <si>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</si>
  <si>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</si>
  <si>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</si>
  <si>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</si>
  <si>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</si>
  <si>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</si>
  <si>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</si>
  <si>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</si>
  <si>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</si>
  <si>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</si>
  <si>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</si>
  <si>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</si>
  <si>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</si>
  <si>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</si>
  <si>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</si>
  <si>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</si>
  <si>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</si>
  <si>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</si>
  <si>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李珍明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</si>
  <si>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</si>
  <si>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</si>
  <si>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</si>
  <si>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林喆</t>
    <phoneticPr fontId="14" type="noConversion"/>
  </si>
  <si>
    <t>林中华</t>
    <phoneticPr fontId="14" type="noConversion"/>
  </si>
  <si>
    <t>外国语学院</t>
    <phoneticPr fontId="14" type="noConversion"/>
  </si>
  <si>
    <t>零月秀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</si>
  <si>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</si>
  <si>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</si>
  <si>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</si>
  <si>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</si>
  <si>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</si>
  <si>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龙靖</t>
    <phoneticPr fontId="14" type="noConversion"/>
  </si>
  <si>
    <t>吕习栋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</si>
  <si>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</si>
  <si>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</si>
  <si>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</si>
  <si>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牛博颖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</si>
  <si>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</si>
  <si>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</si>
  <si>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</si>
  <si>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</si>
  <si>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</si>
  <si>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</si>
  <si>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</si>
  <si>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</si>
  <si>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</si>
  <si>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</si>
  <si>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</si>
  <si>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</si>
  <si>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</si>
  <si>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</si>
  <si>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</si>
  <si>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</si>
  <si>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</si>
  <si>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</si>
  <si>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</si>
  <si>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</si>
  <si>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</si>
  <si>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</si>
  <si>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</si>
  <si>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外国语学院</t>
    <phoneticPr fontId="14" type="noConversion"/>
  </si>
  <si>
    <t>张孜念</t>
    <phoneticPr fontId="13" type="noConversion"/>
  </si>
  <si>
    <t>外国语学院</t>
    <phoneticPr fontId="14" type="noConversion"/>
  </si>
  <si>
    <t>外国语学院</t>
    <phoneticPr fontId="14" type="noConversion"/>
  </si>
  <si>
    <t>美术学院</t>
    <phoneticPr fontId="14" type="noConversion"/>
  </si>
  <si>
    <t>白晓军</t>
    <phoneticPr fontId="14" type="noConversion"/>
  </si>
  <si>
    <t>中国画（山水）艺术研究室</t>
    <phoneticPr fontId="14" type="noConversion"/>
  </si>
  <si>
    <t>独秀楼</t>
    <phoneticPr fontId="14" type="noConversion"/>
  </si>
  <si>
    <t>中国画理论与创作研究室</t>
    <phoneticPr fontId="14" type="noConversion"/>
  </si>
  <si>
    <t>美术学院</t>
    <phoneticPr fontId="14" type="noConversion"/>
  </si>
  <si>
    <t>陈兵</t>
    <phoneticPr fontId="14" type="noConversion"/>
  </si>
  <si>
    <t>纯道楼6号楼</t>
    <phoneticPr fontId="14" type="noConversion"/>
  </si>
  <si>
    <t>6-WZ001</t>
    <phoneticPr fontId="14" type="noConversion"/>
  </si>
  <si>
    <t>美术研究与艺术交流中心</t>
    <phoneticPr fontId="14" type="noConversion"/>
  </si>
  <si>
    <t>徐芳</t>
    <phoneticPr fontId="14" type="noConversion"/>
  </si>
  <si>
    <t>纯道楼1号楼</t>
    <phoneticPr fontId="14" type="noConversion"/>
  </si>
  <si>
    <t>美术史论研究室</t>
    <phoneticPr fontId="14" type="noConversion"/>
  </si>
  <si>
    <t>美术学院</t>
    <phoneticPr fontId="14" type="noConversion"/>
  </si>
  <si>
    <t>2-409</t>
    <phoneticPr fontId="14" type="noConversion"/>
  </si>
  <si>
    <t>平面设计艺术研究室</t>
    <phoneticPr fontId="14" type="noConversion"/>
  </si>
  <si>
    <t>美术学院</t>
    <phoneticPr fontId="14" type="noConversion"/>
  </si>
  <si>
    <t>油画艺术研究室</t>
    <phoneticPr fontId="14" type="noConversion"/>
  </si>
  <si>
    <t>美术学院</t>
    <phoneticPr fontId="14" type="noConversion"/>
  </si>
  <si>
    <t>2-412</t>
    <phoneticPr fontId="14" type="noConversion"/>
  </si>
  <si>
    <t>水彩画艺术研究室</t>
    <phoneticPr fontId="14" type="noConversion"/>
  </si>
  <si>
    <t>美术学院</t>
    <phoneticPr fontId="14" type="noConversion"/>
  </si>
  <si>
    <t>杨永葳</t>
    <phoneticPr fontId="14" type="noConversion"/>
  </si>
  <si>
    <t>2-503</t>
    <phoneticPr fontId="14" type="noConversion"/>
  </si>
  <si>
    <t>2-402</t>
    <phoneticPr fontId="14" type="noConversion"/>
  </si>
  <si>
    <t>书法艺术研究室</t>
    <phoneticPr fontId="14" type="noConversion"/>
  </si>
  <si>
    <t>美术学院</t>
    <phoneticPr fontId="14" type="noConversion"/>
  </si>
  <si>
    <t>2-302</t>
    <phoneticPr fontId="14" type="noConversion"/>
  </si>
  <si>
    <t>史论与公共艺术系教研室</t>
    <phoneticPr fontId="14" type="noConversion"/>
  </si>
  <si>
    <t>纯道楼2号楼</t>
    <phoneticPr fontId="14" type="noConversion"/>
  </si>
  <si>
    <t>2-502</t>
    <phoneticPr fontId="14" type="noConversion"/>
  </si>
  <si>
    <t>油画艺术研究室</t>
    <phoneticPr fontId="14" type="noConversion"/>
  </si>
  <si>
    <t>美术学院</t>
    <phoneticPr fontId="14" type="noConversion"/>
  </si>
  <si>
    <t>美术教育研究室</t>
    <phoneticPr fontId="14" type="noConversion"/>
  </si>
  <si>
    <t>美术学院</t>
    <phoneticPr fontId="14" type="noConversion"/>
  </si>
  <si>
    <t>纯道楼6号楼</t>
    <phoneticPr fontId="14" type="noConversion"/>
  </si>
  <si>
    <t>6-WZ001</t>
    <phoneticPr fontId="14" type="noConversion"/>
  </si>
  <si>
    <t>美术研究与艺术交流中心</t>
    <phoneticPr fontId="14" type="noConversion"/>
  </si>
  <si>
    <t>1-201</t>
    <phoneticPr fontId="14" type="noConversion"/>
  </si>
  <si>
    <t>中国画（人物）艺术研究室</t>
    <phoneticPr fontId="14" type="noConversion"/>
  </si>
  <si>
    <t>美术学院</t>
    <phoneticPr fontId="14" type="noConversion"/>
  </si>
  <si>
    <t>中国画（人物）艺术研究室</t>
    <phoneticPr fontId="14" type="noConversion"/>
  </si>
  <si>
    <t>美术学院</t>
    <phoneticPr fontId="14" type="noConversion"/>
  </si>
  <si>
    <t>纯道楼2号楼</t>
    <phoneticPr fontId="14" type="noConversion"/>
  </si>
  <si>
    <t>2-502</t>
    <phoneticPr fontId="14" type="noConversion"/>
  </si>
  <si>
    <t>油画艺术研究室</t>
    <phoneticPr fontId="14" type="noConversion"/>
  </si>
  <si>
    <t>美术学院</t>
    <phoneticPr fontId="14" type="noConversion"/>
  </si>
  <si>
    <t>版画艺术研究室</t>
    <phoneticPr fontId="14" type="noConversion"/>
  </si>
  <si>
    <t>纯道楼5号楼</t>
    <phoneticPr fontId="14" type="noConversion"/>
  </si>
  <si>
    <t>2-503</t>
    <phoneticPr fontId="14" type="noConversion"/>
  </si>
  <si>
    <t>水彩画艺术研究室</t>
    <phoneticPr fontId="14" type="noConversion"/>
  </si>
  <si>
    <t>书法艺术研究室</t>
    <phoneticPr fontId="14" type="noConversion"/>
  </si>
  <si>
    <t>退休返聘</t>
    <phoneticPr fontId="14" type="noConversion"/>
  </si>
  <si>
    <t>中国画（山水）艺术研究室</t>
    <phoneticPr fontId="14" type="noConversion"/>
  </si>
  <si>
    <t>美术学院</t>
    <phoneticPr fontId="14" type="noConversion"/>
  </si>
  <si>
    <t>独秀楼</t>
    <phoneticPr fontId="14" type="noConversion"/>
  </si>
  <si>
    <t>青年教师中国画创作室</t>
    <phoneticPr fontId="14" type="noConversion"/>
  </si>
  <si>
    <t>独秀楼</t>
    <phoneticPr fontId="14" type="noConversion"/>
  </si>
  <si>
    <t>中国画理论与创作研究室</t>
    <phoneticPr fontId="14" type="noConversion"/>
  </si>
  <si>
    <t>美术学院</t>
    <phoneticPr fontId="14" type="noConversion"/>
  </si>
  <si>
    <t>纯道楼6号楼</t>
    <phoneticPr fontId="14" type="noConversion"/>
  </si>
  <si>
    <t>6-WZ001</t>
    <phoneticPr fontId="14" type="noConversion"/>
  </si>
  <si>
    <t>美术研究与艺术交流中心</t>
    <phoneticPr fontId="14" type="noConversion"/>
  </si>
  <si>
    <t>纯道楼2号楼</t>
    <phoneticPr fontId="14" type="noConversion"/>
  </si>
  <si>
    <t>史论与公共艺术系教研室</t>
    <phoneticPr fontId="14" type="noConversion"/>
  </si>
  <si>
    <t>书法艺术研究室</t>
    <phoneticPr fontId="14" type="noConversion"/>
  </si>
  <si>
    <t>美术学院</t>
    <phoneticPr fontId="14" type="noConversion"/>
  </si>
  <si>
    <t>纯道楼6号楼</t>
    <phoneticPr fontId="14" type="noConversion"/>
  </si>
  <si>
    <t>6-WZ001</t>
    <phoneticPr fontId="14" type="noConversion"/>
  </si>
  <si>
    <t>美术研究与艺术交流中心</t>
    <phoneticPr fontId="14" type="noConversion"/>
  </si>
  <si>
    <t>美术学院</t>
    <phoneticPr fontId="14" type="noConversion"/>
  </si>
  <si>
    <t>纯道楼6号楼</t>
    <phoneticPr fontId="14" type="noConversion"/>
  </si>
  <si>
    <t>6-WZ001</t>
    <phoneticPr fontId="14" type="noConversion"/>
  </si>
  <si>
    <t>美术研究与艺术交流中心</t>
    <phoneticPr fontId="14" type="noConversion"/>
  </si>
  <si>
    <t>实验艺术系教研室</t>
    <phoneticPr fontId="14" type="noConversion"/>
  </si>
  <si>
    <t>美术学院</t>
    <phoneticPr fontId="14" type="noConversion"/>
  </si>
  <si>
    <t>纯道楼6号楼</t>
    <phoneticPr fontId="14" type="noConversion"/>
  </si>
  <si>
    <t>6-WZ001</t>
    <phoneticPr fontId="14" type="noConversion"/>
  </si>
  <si>
    <t>美术研究与艺术交流中心</t>
    <phoneticPr fontId="14" type="noConversion"/>
  </si>
  <si>
    <t>实验艺术系教研室</t>
    <phoneticPr fontId="14" type="noConversion"/>
  </si>
  <si>
    <t>美术学院</t>
    <phoneticPr fontId="14" type="noConversion"/>
  </si>
  <si>
    <t>纯道楼6号楼</t>
    <phoneticPr fontId="14" type="noConversion"/>
  </si>
  <si>
    <t>6-WZ001</t>
    <phoneticPr fontId="14" type="noConversion"/>
  </si>
  <si>
    <t>美术研究与艺术交流中心</t>
    <phoneticPr fontId="14" type="noConversion"/>
  </si>
  <si>
    <t>美术教育系教研室</t>
    <phoneticPr fontId="14" type="noConversion"/>
  </si>
  <si>
    <t>美术学院</t>
    <phoneticPr fontId="14" type="noConversion"/>
  </si>
  <si>
    <t>纯道楼6号楼</t>
    <phoneticPr fontId="14" type="noConversion"/>
  </si>
  <si>
    <t>6-WZ001</t>
    <phoneticPr fontId="14" type="noConversion"/>
  </si>
  <si>
    <t>美术研究与艺术交流中心</t>
    <phoneticPr fontId="14" type="noConversion"/>
  </si>
  <si>
    <t>美术教育系教研室</t>
    <phoneticPr fontId="14" type="noConversion"/>
  </si>
  <si>
    <t>美术学院</t>
    <phoneticPr fontId="14" type="noConversion"/>
  </si>
  <si>
    <t>纯道楼2号楼</t>
    <phoneticPr fontId="14" type="noConversion"/>
  </si>
  <si>
    <t>2-413</t>
    <phoneticPr fontId="14" type="noConversion"/>
  </si>
  <si>
    <t>水彩画艺术研究室</t>
    <phoneticPr fontId="14" type="noConversion"/>
  </si>
  <si>
    <t>中国画（山水）艺术研究室</t>
    <phoneticPr fontId="14" type="noConversion"/>
  </si>
  <si>
    <t>纯道楼6号楼</t>
    <phoneticPr fontId="14" type="noConversion"/>
  </si>
  <si>
    <t>6-WZ001</t>
    <phoneticPr fontId="14" type="noConversion"/>
  </si>
  <si>
    <t>美术研究与艺术交流中心</t>
    <phoneticPr fontId="14" type="noConversion"/>
  </si>
  <si>
    <t>基础教学部教研室</t>
    <phoneticPr fontId="14" type="noConversion"/>
  </si>
  <si>
    <t>基础教学部教研室</t>
    <phoneticPr fontId="14" type="noConversion"/>
  </si>
  <si>
    <t>美术学院</t>
    <phoneticPr fontId="14" type="noConversion"/>
  </si>
  <si>
    <t>基础教学部教研室</t>
    <phoneticPr fontId="14" type="noConversion"/>
  </si>
  <si>
    <t>美术学院</t>
    <phoneticPr fontId="14" type="noConversion"/>
  </si>
  <si>
    <t>纯道楼6号楼</t>
    <phoneticPr fontId="14" type="noConversion"/>
  </si>
  <si>
    <t>6-WZ001</t>
    <phoneticPr fontId="14" type="noConversion"/>
  </si>
  <si>
    <t>美术研究与艺术交流中心</t>
    <phoneticPr fontId="14" type="noConversion"/>
  </si>
  <si>
    <t>基础教学部教研室</t>
    <phoneticPr fontId="14" type="noConversion"/>
  </si>
  <si>
    <t>美术学院</t>
    <phoneticPr fontId="14" type="noConversion"/>
  </si>
  <si>
    <t>纯道楼2号楼</t>
    <phoneticPr fontId="14" type="noConversion"/>
  </si>
  <si>
    <t>2-503</t>
    <phoneticPr fontId="14" type="noConversion"/>
  </si>
  <si>
    <t>水彩画艺术研究室</t>
    <phoneticPr fontId="14" type="noConversion"/>
  </si>
  <si>
    <t>基础教学部教研室</t>
    <phoneticPr fontId="14" type="noConversion"/>
  </si>
  <si>
    <t>美术学院</t>
    <phoneticPr fontId="14" type="noConversion"/>
  </si>
  <si>
    <t>中国画系教研室</t>
    <phoneticPr fontId="14" type="noConversion"/>
  </si>
  <si>
    <t>中国画系教研室</t>
    <phoneticPr fontId="14" type="noConversion"/>
  </si>
  <si>
    <t>美术学院</t>
    <phoneticPr fontId="14" type="noConversion"/>
  </si>
  <si>
    <t>独秀楼</t>
    <phoneticPr fontId="14" type="noConversion"/>
  </si>
  <si>
    <t>青年教师中国画创作室</t>
    <phoneticPr fontId="14" type="noConversion"/>
  </si>
  <si>
    <t>纯道楼1号楼</t>
    <phoneticPr fontId="14" type="noConversion"/>
  </si>
  <si>
    <t>1-303</t>
    <phoneticPr fontId="14" type="noConversion"/>
  </si>
  <si>
    <t>中国画（山水）艺术研究室</t>
    <phoneticPr fontId="14" type="noConversion"/>
  </si>
  <si>
    <t>1-201</t>
    <phoneticPr fontId="14" type="noConversion"/>
  </si>
  <si>
    <t>中国画（人物）艺术研究室</t>
    <phoneticPr fontId="14" type="noConversion"/>
  </si>
  <si>
    <t>油画系教研室</t>
    <phoneticPr fontId="14" type="noConversion"/>
  </si>
  <si>
    <t>油画系教研室</t>
    <phoneticPr fontId="14" type="noConversion"/>
  </si>
  <si>
    <t>音乐学院</t>
    <phoneticPr fontId="14" type="noConversion"/>
  </si>
  <si>
    <t>音乐学院</t>
    <phoneticPr fontId="14" type="noConversion"/>
  </si>
  <si>
    <t>音乐学院</t>
    <phoneticPr fontId="14" type="noConversion"/>
  </si>
  <si>
    <t>数学与统计学院</t>
    <phoneticPr fontId="14" type="noConversion"/>
  </si>
  <si>
    <t>2-408</t>
    <phoneticPr fontId="14" type="noConversion"/>
  </si>
  <si>
    <t>2-508</t>
    <phoneticPr fontId="14" type="noConversion"/>
  </si>
  <si>
    <t>1-407</t>
    <phoneticPr fontId="14" type="noConversion"/>
  </si>
  <si>
    <t>高等数学教学部</t>
    <phoneticPr fontId="14" type="noConversion"/>
  </si>
  <si>
    <t>2-410</t>
    <phoneticPr fontId="14" type="noConversion"/>
  </si>
  <si>
    <t>教授博士工作室</t>
    <phoneticPr fontId="14" type="noConversion"/>
  </si>
  <si>
    <t>数学与统计学院</t>
    <phoneticPr fontId="14" type="noConversion"/>
  </si>
  <si>
    <t>1-408</t>
    <phoneticPr fontId="14" type="noConversion"/>
  </si>
  <si>
    <t>计算数学与运筹学教研室</t>
    <phoneticPr fontId="14" type="noConversion"/>
  </si>
  <si>
    <t>数学与统计学院</t>
    <phoneticPr fontId="14" type="noConversion"/>
  </si>
  <si>
    <t>张正家</t>
    <phoneticPr fontId="14" type="noConversion"/>
  </si>
  <si>
    <t>1-516A</t>
    <phoneticPr fontId="14" type="noConversion"/>
  </si>
  <si>
    <t>数学与统计模型重点实验室</t>
    <phoneticPr fontId="14" type="noConversion"/>
  </si>
  <si>
    <t>209-1</t>
    <phoneticPr fontId="14" type="noConversion"/>
  </si>
  <si>
    <t>教授博士工作室</t>
    <phoneticPr fontId="14" type="noConversion"/>
  </si>
  <si>
    <t>数学与统计学院</t>
    <phoneticPr fontId="14" type="noConversion"/>
  </si>
  <si>
    <t>1-508</t>
    <phoneticPr fontId="14" type="noConversion"/>
  </si>
  <si>
    <t>MAS案例室</t>
    <phoneticPr fontId="14" type="noConversion"/>
  </si>
  <si>
    <t>数学与统计学院</t>
    <phoneticPr fontId="14" type="noConversion"/>
  </si>
  <si>
    <t>2-502</t>
    <phoneticPr fontId="14" type="noConversion"/>
  </si>
  <si>
    <t>教授博士工作室</t>
    <phoneticPr fontId="14" type="noConversion"/>
  </si>
  <si>
    <t>数学与统计学院</t>
    <phoneticPr fontId="14" type="noConversion"/>
  </si>
  <si>
    <t>1-404</t>
    <phoneticPr fontId="14" type="noConversion"/>
  </si>
  <si>
    <t>基础数学教研室</t>
    <phoneticPr fontId="14" type="noConversion"/>
  </si>
  <si>
    <t>1-404</t>
    <phoneticPr fontId="14" type="noConversion"/>
  </si>
  <si>
    <t>基础数学教研室</t>
    <phoneticPr fontId="14" type="noConversion"/>
  </si>
  <si>
    <t>数学与统计学院</t>
    <phoneticPr fontId="14" type="noConversion"/>
  </si>
  <si>
    <t>1-610</t>
    <phoneticPr fontId="14" type="noConversion"/>
  </si>
  <si>
    <t>数学与统计学院</t>
    <phoneticPr fontId="14" type="noConversion"/>
  </si>
  <si>
    <t>2-501-2</t>
    <phoneticPr fontId="14" type="noConversion"/>
  </si>
  <si>
    <t>1-507</t>
    <phoneticPr fontId="14" type="noConversion"/>
  </si>
  <si>
    <t>MAS专用教室</t>
    <phoneticPr fontId="14" type="noConversion"/>
  </si>
  <si>
    <t>2-504</t>
    <phoneticPr fontId="14" type="noConversion"/>
  </si>
  <si>
    <t>教授博士工作室</t>
    <phoneticPr fontId="14" type="noConversion"/>
  </si>
  <si>
    <t>数学与统计学院</t>
    <phoneticPr fontId="14" type="noConversion"/>
  </si>
  <si>
    <t>209-2</t>
    <phoneticPr fontId="14" type="noConversion"/>
  </si>
  <si>
    <t>教授博士工作室</t>
    <phoneticPr fontId="14" type="noConversion"/>
  </si>
  <si>
    <t>数学与统计学院</t>
    <phoneticPr fontId="14" type="noConversion"/>
  </si>
  <si>
    <t>2-506</t>
    <phoneticPr fontId="14" type="noConversion"/>
  </si>
  <si>
    <t>教授博士工作室</t>
    <phoneticPr fontId="14" type="noConversion"/>
  </si>
  <si>
    <t>数学与统计学院</t>
    <phoneticPr fontId="14" type="noConversion"/>
  </si>
  <si>
    <t>雁山</t>
    <phoneticPr fontId="14" type="noConversion"/>
  </si>
  <si>
    <t>2-414</t>
    <phoneticPr fontId="14" type="noConversion"/>
  </si>
  <si>
    <t>教授博士工作室</t>
    <phoneticPr fontId="14" type="noConversion"/>
  </si>
  <si>
    <t>数学与统计学院</t>
    <phoneticPr fontId="14" type="noConversion"/>
  </si>
  <si>
    <t>吴佃华</t>
    <phoneticPr fontId="14" type="noConversion"/>
  </si>
  <si>
    <t>2-310</t>
    <phoneticPr fontId="14" type="noConversion"/>
  </si>
  <si>
    <t>数学与统计学院</t>
    <phoneticPr fontId="14" type="noConversion"/>
  </si>
  <si>
    <t>2-308</t>
    <phoneticPr fontId="14" type="noConversion"/>
  </si>
  <si>
    <t>数学与统计学院</t>
    <phoneticPr fontId="14" type="noConversion"/>
  </si>
  <si>
    <t>韦煜明</t>
    <phoneticPr fontId="14" type="noConversion"/>
  </si>
  <si>
    <t>2-306</t>
    <phoneticPr fontId="14" type="noConversion"/>
  </si>
  <si>
    <t>教授博士工作室</t>
    <phoneticPr fontId="14" type="noConversion"/>
  </si>
  <si>
    <t>韦健</t>
    <phoneticPr fontId="14" type="noConversion"/>
  </si>
  <si>
    <t>1-403</t>
    <phoneticPr fontId="14" type="noConversion"/>
  </si>
  <si>
    <t>应用数学教研室</t>
    <phoneticPr fontId="14" type="noConversion"/>
  </si>
  <si>
    <t>2-303</t>
    <phoneticPr fontId="14" type="noConversion"/>
  </si>
  <si>
    <t>1-408</t>
    <phoneticPr fontId="14" type="noConversion"/>
  </si>
  <si>
    <t>计算数学与运筹学教研室</t>
    <phoneticPr fontId="14" type="noConversion"/>
  </si>
  <si>
    <t>数学与统计学院</t>
    <phoneticPr fontId="14" type="noConversion"/>
  </si>
  <si>
    <t>2-501-2</t>
    <phoneticPr fontId="14" type="noConversion"/>
  </si>
  <si>
    <t>教授博士工作室</t>
    <phoneticPr fontId="14" type="noConversion"/>
  </si>
  <si>
    <t>2-509</t>
    <phoneticPr fontId="14" type="noConversion"/>
  </si>
  <si>
    <t>教授博士工作室</t>
    <phoneticPr fontId="14" type="noConversion"/>
  </si>
  <si>
    <t>数学与统计学院</t>
    <phoneticPr fontId="14" type="noConversion"/>
  </si>
  <si>
    <t>1-407</t>
    <phoneticPr fontId="14" type="noConversion"/>
  </si>
  <si>
    <t>高等数学教学部</t>
    <phoneticPr fontId="14" type="noConversion"/>
  </si>
  <si>
    <t>2-405</t>
    <phoneticPr fontId="14" type="noConversion"/>
  </si>
  <si>
    <t>教授博士工作室</t>
    <phoneticPr fontId="14" type="noConversion"/>
  </si>
  <si>
    <t>数学与统计学院</t>
    <phoneticPr fontId="14" type="noConversion"/>
  </si>
  <si>
    <t>1-607</t>
    <phoneticPr fontId="14" type="noConversion"/>
  </si>
  <si>
    <t>1-601</t>
    <phoneticPr fontId="14" type="noConversion"/>
  </si>
  <si>
    <t>应用统计教研室</t>
    <phoneticPr fontId="14" type="noConversion"/>
  </si>
  <si>
    <t>2-213</t>
    <phoneticPr fontId="14" type="noConversion"/>
  </si>
  <si>
    <t>教授博士工作室</t>
    <phoneticPr fontId="14" type="noConversion"/>
  </si>
  <si>
    <t>数学与统计学院</t>
    <phoneticPr fontId="14" type="noConversion"/>
  </si>
  <si>
    <t>彭华勤</t>
    <phoneticPr fontId="14" type="noConversion"/>
  </si>
  <si>
    <t>雁山</t>
    <phoneticPr fontId="14" type="noConversion"/>
  </si>
  <si>
    <t>2-512</t>
    <phoneticPr fontId="14" type="noConversion"/>
  </si>
  <si>
    <t>1-513A</t>
    <phoneticPr fontId="14" type="noConversion"/>
  </si>
  <si>
    <t>彭帆</t>
    <phoneticPr fontId="14" type="noConversion"/>
  </si>
  <si>
    <t>起文楼</t>
    <phoneticPr fontId="14" type="noConversion"/>
  </si>
  <si>
    <t>1-403</t>
    <phoneticPr fontId="14" type="noConversion"/>
  </si>
  <si>
    <t>应用数学教研室</t>
    <phoneticPr fontId="14" type="noConversion"/>
  </si>
  <si>
    <t>数学与统计学院</t>
    <phoneticPr fontId="14" type="noConversion"/>
  </si>
  <si>
    <t>1-609</t>
    <phoneticPr fontId="14" type="noConversion"/>
  </si>
  <si>
    <t>马林涛</t>
    <phoneticPr fontId="14" type="noConversion"/>
  </si>
  <si>
    <t>2-304</t>
    <phoneticPr fontId="14" type="noConversion"/>
  </si>
  <si>
    <t>罗纬宇</t>
    <phoneticPr fontId="14" type="noConversion"/>
  </si>
  <si>
    <t>罗荔龄</t>
    <phoneticPr fontId="14" type="noConversion"/>
  </si>
  <si>
    <t>1-402</t>
    <phoneticPr fontId="14" type="noConversion"/>
  </si>
  <si>
    <t>2-508</t>
    <phoneticPr fontId="14" type="noConversion"/>
  </si>
  <si>
    <t>教授博士工作室</t>
    <phoneticPr fontId="14" type="noConversion"/>
  </si>
  <si>
    <t>数学与统计学院</t>
    <phoneticPr fontId="14" type="noConversion"/>
  </si>
  <si>
    <t>起文楼</t>
    <phoneticPr fontId="14" type="noConversion"/>
  </si>
  <si>
    <t>2-505</t>
    <phoneticPr fontId="14" type="noConversion"/>
  </si>
  <si>
    <t>教授博士工作室</t>
    <phoneticPr fontId="14" type="noConversion"/>
  </si>
  <si>
    <t>数学与统计学院</t>
    <phoneticPr fontId="14" type="noConversion"/>
  </si>
  <si>
    <t>1-609</t>
    <phoneticPr fontId="14" type="noConversion"/>
  </si>
  <si>
    <t>数学与统计学院</t>
    <phoneticPr fontId="14" type="noConversion"/>
  </si>
  <si>
    <t>1-401</t>
    <phoneticPr fontId="14" type="noConversion"/>
  </si>
  <si>
    <t>1-401</t>
    <phoneticPr fontId="14" type="noConversion"/>
  </si>
  <si>
    <t>概率统计教研室</t>
    <phoneticPr fontId="14" type="noConversion"/>
  </si>
  <si>
    <t>数学与统计学院</t>
    <phoneticPr fontId="14" type="noConversion"/>
  </si>
  <si>
    <t>1-404</t>
    <phoneticPr fontId="14" type="noConversion"/>
  </si>
  <si>
    <t>基础数学教研室</t>
    <phoneticPr fontId="14" type="noConversion"/>
  </si>
  <si>
    <t>1-401</t>
    <phoneticPr fontId="14" type="noConversion"/>
  </si>
  <si>
    <t>概率统计教研室</t>
    <phoneticPr fontId="14" type="noConversion"/>
  </si>
  <si>
    <t>黎玉芳</t>
    <phoneticPr fontId="14" type="noConversion"/>
  </si>
  <si>
    <t>1-513B</t>
    <phoneticPr fontId="14" type="noConversion"/>
  </si>
  <si>
    <t>雷庆祝</t>
    <phoneticPr fontId="14" type="noConversion"/>
  </si>
  <si>
    <t>1-601</t>
    <phoneticPr fontId="14" type="noConversion"/>
  </si>
  <si>
    <t>应用统计教研室</t>
    <phoneticPr fontId="14" type="noConversion"/>
  </si>
  <si>
    <t>焦彬桥</t>
    <phoneticPr fontId="14" type="noConversion"/>
  </si>
  <si>
    <t>数学教育教研室</t>
    <phoneticPr fontId="14" type="noConversion"/>
  </si>
  <si>
    <t>1-607</t>
    <phoneticPr fontId="14" type="noConversion"/>
  </si>
  <si>
    <t>1-402</t>
    <phoneticPr fontId="14" type="noConversion"/>
  </si>
  <si>
    <t>数学教育教研室</t>
    <phoneticPr fontId="14" type="noConversion"/>
  </si>
  <si>
    <t>数学与统计学院</t>
    <phoneticPr fontId="14" type="noConversion"/>
  </si>
  <si>
    <t>1-607</t>
    <phoneticPr fontId="14" type="noConversion"/>
  </si>
  <si>
    <t>黄远敏</t>
    <phoneticPr fontId="14" type="noConversion"/>
  </si>
  <si>
    <t>1-601</t>
    <phoneticPr fontId="14" type="noConversion"/>
  </si>
  <si>
    <t>应用统计教研室</t>
    <phoneticPr fontId="14" type="noConversion"/>
  </si>
  <si>
    <t>数学与统计学院</t>
    <phoneticPr fontId="14" type="noConversion"/>
  </si>
  <si>
    <t>黄文念</t>
    <phoneticPr fontId="14" type="noConversion"/>
  </si>
  <si>
    <t>2-506</t>
    <phoneticPr fontId="14" type="noConversion"/>
  </si>
  <si>
    <t>黄荣里</t>
    <phoneticPr fontId="14" type="noConversion"/>
  </si>
  <si>
    <t>2-507</t>
    <phoneticPr fontId="14" type="noConversion"/>
  </si>
  <si>
    <t>黄良力</t>
    <phoneticPr fontId="14" type="noConversion"/>
  </si>
  <si>
    <t>1-408</t>
    <phoneticPr fontId="14" type="noConversion"/>
  </si>
  <si>
    <t>计算数学与运筹学教研室</t>
    <phoneticPr fontId="14" type="noConversion"/>
  </si>
  <si>
    <t>黄恒振</t>
    <phoneticPr fontId="14" type="noConversion"/>
  </si>
  <si>
    <t>2-402</t>
    <phoneticPr fontId="14" type="noConversion"/>
  </si>
  <si>
    <t>胡志军</t>
    <phoneticPr fontId="14" type="noConversion"/>
  </si>
  <si>
    <t>2-501-2</t>
    <phoneticPr fontId="14" type="noConversion"/>
  </si>
  <si>
    <t>郭勇华</t>
    <phoneticPr fontId="14" type="noConversion"/>
  </si>
  <si>
    <t>2-305</t>
    <phoneticPr fontId="14" type="noConversion"/>
  </si>
  <si>
    <t>葛根年</t>
    <phoneticPr fontId="14" type="noConversion"/>
  </si>
  <si>
    <t>1-405</t>
    <phoneticPr fontId="14" type="noConversion"/>
  </si>
  <si>
    <t>2-302</t>
    <phoneticPr fontId="14" type="noConversion"/>
  </si>
  <si>
    <t>教授博士工作室</t>
    <phoneticPr fontId="14" type="noConversion"/>
  </si>
  <si>
    <t>邓国和</t>
    <phoneticPr fontId="14" type="noConversion"/>
  </si>
  <si>
    <t>2-406</t>
    <phoneticPr fontId="14" type="noConversion"/>
  </si>
  <si>
    <t>2-503</t>
    <phoneticPr fontId="14" type="noConversion"/>
  </si>
  <si>
    <t>1-408</t>
    <phoneticPr fontId="14" type="noConversion"/>
  </si>
  <si>
    <t>计算数学与运筹学教研室</t>
    <phoneticPr fontId="14" type="noConversion"/>
  </si>
  <si>
    <t>数学与统计学院</t>
    <phoneticPr fontId="14" type="noConversion"/>
  </si>
  <si>
    <t>陈翠玲</t>
    <phoneticPr fontId="14" type="noConversion"/>
  </si>
  <si>
    <t>1-407</t>
    <phoneticPr fontId="14" type="noConversion"/>
  </si>
  <si>
    <t>蔡慧萍</t>
    <phoneticPr fontId="14" type="noConversion"/>
  </si>
  <si>
    <t>张博儒</t>
    <phoneticPr fontId="14" type="noConversion"/>
  </si>
  <si>
    <t>1-101</t>
    <phoneticPr fontId="14" type="noConversion"/>
  </si>
  <si>
    <t>易倩</t>
    <phoneticPr fontId="14" type="noConversion"/>
  </si>
  <si>
    <t>孟令常</t>
    <phoneticPr fontId="14" type="noConversion"/>
  </si>
  <si>
    <t>廖波</t>
    <phoneticPr fontId="14" type="noConversion"/>
  </si>
  <si>
    <t>申芳芳</t>
    <phoneticPr fontId="14" type="noConversion"/>
  </si>
  <si>
    <t>1-407</t>
    <phoneticPr fontId="14" type="noConversion"/>
  </si>
  <si>
    <t>张伟</t>
    <phoneticPr fontId="14" type="noConversion"/>
  </si>
  <si>
    <t>钟华</t>
    <phoneticPr fontId="14" type="noConversion"/>
  </si>
  <si>
    <t>周志东</t>
    <phoneticPr fontId="14" type="noConversion"/>
  </si>
  <si>
    <t>汪海玲</t>
    <phoneticPr fontId="14" type="noConversion"/>
  </si>
  <si>
    <t>2-309</t>
    <phoneticPr fontId="14" type="noConversion"/>
  </si>
  <si>
    <t>生命科学学院</t>
    <phoneticPr fontId="14" type="noConversion"/>
  </si>
  <si>
    <t>生命科学学院</t>
    <phoneticPr fontId="14" type="noConversion"/>
  </si>
  <si>
    <t>余国华</t>
    <phoneticPr fontId="14" type="noConversion"/>
  </si>
  <si>
    <t>伯康楼</t>
    <phoneticPr fontId="14" type="noConversion"/>
  </si>
  <si>
    <t>杜丽娜</t>
    <phoneticPr fontId="14" type="noConversion"/>
  </si>
  <si>
    <t>生命科学学院</t>
    <phoneticPr fontId="14" type="noConversion"/>
  </si>
  <si>
    <t>生命科学学院</t>
    <phoneticPr fontId="14" type="noConversion"/>
  </si>
  <si>
    <t>黄中豪</t>
    <phoneticPr fontId="14" type="noConversion"/>
  </si>
  <si>
    <t>化学楼</t>
    <phoneticPr fontId="14" type="noConversion"/>
  </si>
  <si>
    <t>王海苗</t>
    <phoneticPr fontId="14" type="noConversion"/>
  </si>
  <si>
    <t>李惠敏</t>
    <phoneticPr fontId="14" type="noConversion"/>
  </si>
  <si>
    <t>杨皓</t>
    <phoneticPr fontId="14" type="noConversion"/>
  </si>
  <si>
    <t>艾郴兵</t>
    <phoneticPr fontId="14" type="noConversion"/>
  </si>
  <si>
    <t>魏识广</t>
    <phoneticPr fontId="14" type="noConversion"/>
  </si>
  <si>
    <t>段敏</t>
    <phoneticPr fontId="14" type="noConversion"/>
  </si>
  <si>
    <t>刘燕华</t>
    <phoneticPr fontId="14" type="noConversion"/>
  </si>
  <si>
    <t>周善义</t>
    <phoneticPr fontId="14" type="noConversion"/>
  </si>
  <si>
    <t>刘华英</t>
    <phoneticPr fontId="14" type="noConversion"/>
  </si>
  <si>
    <t>副主任室</t>
    <phoneticPr fontId="14" type="noConversion"/>
  </si>
  <si>
    <t>育才</t>
    <phoneticPr fontId="14" type="noConversion"/>
  </si>
  <si>
    <t>伯康楼</t>
    <phoneticPr fontId="14" type="noConversion"/>
  </si>
  <si>
    <t>生命科学学院</t>
    <phoneticPr fontId="14" type="noConversion"/>
  </si>
  <si>
    <t>梁语</t>
    <phoneticPr fontId="14" type="noConversion"/>
  </si>
  <si>
    <t>白坤栋</t>
    <phoneticPr fontId="14" type="noConversion"/>
  </si>
  <si>
    <t>生命科学学院</t>
    <phoneticPr fontId="14" type="noConversion"/>
  </si>
  <si>
    <t>蒲仕明</t>
    <phoneticPr fontId="14" type="noConversion"/>
  </si>
  <si>
    <t>生命科学学院</t>
    <phoneticPr fontId="14" type="noConversion"/>
  </si>
  <si>
    <t>生命科学学院</t>
    <phoneticPr fontId="14" type="noConversion"/>
  </si>
  <si>
    <t>生命科学学院</t>
    <phoneticPr fontId="14" type="noConversion"/>
  </si>
  <si>
    <t>李柏林</t>
    <phoneticPr fontId="14" type="noConversion"/>
  </si>
  <si>
    <t>雁山</t>
    <phoneticPr fontId="14" type="noConversion"/>
  </si>
  <si>
    <t>伯康楼</t>
    <phoneticPr fontId="14" type="noConversion"/>
  </si>
  <si>
    <t>微热分析室</t>
    <phoneticPr fontId="14" type="noConversion"/>
  </si>
  <si>
    <t>雁山</t>
    <phoneticPr fontId="14" type="noConversion"/>
  </si>
  <si>
    <t>伯康楼</t>
    <phoneticPr fontId="14" type="noConversion"/>
  </si>
  <si>
    <t>教师工作室</t>
    <phoneticPr fontId="14" type="noConversion"/>
  </si>
  <si>
    <t>生命科学学院</t>
    <phoneticPr fontId="14" type="noConversion"/>
  </si>
  <si>
    <t>覃云斌</t>
    <phoneticPr fontId="14" type="noConversion"/>
  </si>
  <si>
    <t>赵广河</t>
    <phoneticPr fontId="14" type="noConversion"/>
  </si>
  <si>
    <t>刘晓灿</t>
    <phoneticPr fontId="14" type="noConversion"/>
  </si>
  <si>
    <t>蒋文智</t>
    <phoneticPr fontId="14" type="noConversion"/>
  </si>
  <si>
    <t>秦新民</t>
    <phoneticPr fontId="14" type="noConversion"/>
  </si>
  <si>
    <t>林万华</t>
    <phoneticPr fontId="14" type="noConversion"/>
  </si>
  <si>
    <t>环境与资源学院</t>
    <phoneticPr fontId="14" type="noConversion"/>
  </si>
  <si>
    <t>环境与资源学院</t>
    <phoneticPr fontId="14" type="noConversion"/>
  </si>
  <si>
    <t>环境与资源学院</t>
    <phoneticPr fontId="14" type="noConversion"/>
  </si>
  <si>
    <t>环境与资源学院</t>
    <phoneticPr fontId="14" type="noConversion"/>
  </si>
  <si>
    <t>环境与资源学院</t>
    <phoneticPr fontId="14" type="noConversion"/>
  </si>
  <si>
    <t>环境与资源学院</t>
    <phoneticPr fontId="14" type="noConversion"/>
  </si>
  <si>
    <t>环境与资源学院</t>
    <phoneticPr fontId="14" type="noConversion"/>
  </si>
  <si>
    <t>环境与资源学院</t>
    <phoneticPr fontId="14" type="noConversion"/>
  </si>
  <si>
    <t>环境与资源学院</t>
    <phoneticPr fontId="14" type="noConversion"/>
  </si>
  <si>
    <t>环境与资源学院</t>
    <phoneticPr fontId="14" type="noConversion"/>
  </si>
  <si>
    <t>环境与资源学院</t>
    <phoneticPr fontId="14" type="noConversion"/>
  </si>
  <si>
    <t>环境与资源学院</t>
    <phoneticPr fontId="14" type="noConversion"/>
  </si>
  <si>
    <t>环境与资源学院</t>
    <phoneticPr fontId="14" type="noConversion"/>
  </si>
  <si>
    <t>环境与资源学院</t>
    <phoneticPr fontId="14" type="noConversion"/>
  </si>
  <si>
    <t>环境与资源学院</t>
    <phoneticPr fontId="14" type="noConversion"/>
  </si>
  <si>
    <t>环境与资源学院</t>
    <phoneticPr fontId="14" type="noConversion"/>
  </si>
  <si>
    <t>体育与健康学院</t>
    <phoneticPr fontId="14" type="noConversion"/>
  </si>
  <si>
    <t>标准体育场</t>
    <phoneticPr fontId="14" type="noConversion"/>
  </si>
  <si>
    <t>标准体育场</t>
    <phoneticPr fontId="14" type="noConversion"/>
  </si>
  <si>
    <t>2-105</t>
    <phoneticPr fontId="14" type="noConversion"/>
  </si>
  <si>
    <t>教师办公室</t>
    <phoneticPr fontId="14" type="noConversion"/>
  </si>
  <si>
    <t>体育与健康学院</t>
    <phoneticPr fontId="14" type="noConversion"/>
  </si>
  <si>
    <t>施艳华</t>
    <phoneticPr fontId="14" type="noConversion"/>
  </si>
  <si>
    <t>周汉毅</t>
    <phoneticPr fontId="14" type="noConversion"/>
  </si>
  <si>
    <t>标准体育场</t>
    <phoneticPr fontId="14" type="noConversion"/>
  </si>
  <si>
    <t>2-105</t>
    <phoneticPr fontId="14" type="noConversion"/>
  </si>
  <si>
    <t>教师办公室</t>
    <phoneticPr fontId="14" type="noConversion"/>
  </si>
  <si>
    <t>体育与健康学院</t>
    <phoneticPr fontId="14" type="noConversion"/>
  </si>
  <si>
    <t>李剑</t>
    <phoneticPr fontId="14" type="noConversion"/>
  </si>
  <si>
    <t>2-106</t>
    <phoneticPr fontId="14" type="noConversion"/>
  </si>
  <si>
    <t>职业技术师范学院</t>
    <phoneticPr fontId="14" type="noConversion"/>
  </si>
  <si>
    <t>职业技术教育基础教学部、职业教师技能实训室、职业教育研究室</t>
    <phoneticPr fontId="14" type="noConversion"/>
  </si>
  <si>
    <t>设计学院</t>
    <phoneticPr fontId="14" type="noConversion"/>
  </si>
  <si>
    <t>邓  进</t>
    <phoneticPr fontId="14" type="noConversion"/>
  </si>
  <si>
    <t>蒋志龙</t>
    <phoneticPr fontId="14" type="noConversion"/>
  </si>
  <si>
    <t>徐晨帆</t>
    <phoneticPr fontId="14" type="noConversion"/>
  </si>
  <si>
    <t>国际文化教育学院</t>
    <phoneticPr fontId="14" type="noConversion"/>
  </si>
  <si>
    <t>国际教育交流中心2号楼</t>
    <phoneticPr fontId="14" type="noConversion"/>
  </si>
  <si>
    <t>国际文化教育学院</t>
    <phoneticPr fontId="14" type="noConversion"/>
  </si>
  <si>
    <t>国际教育交流中心2号楼</t>
    <phoneticPr fontId="14" type="noConversion"/>
  </si>
  <si>
    <t>国际文化教育学院</t>
    <phoneticPr fontId="14" type="noConversion"/>
  </si>
  <si>
    <t>国际文化教育学院</t>
    <phoneticPr fontId="14" type="noConversion"/>
  </si>
  <si>
    <t>国际文化教育学院</t>
    <phoneticPr fontId="14" type="noConversion"/>
  </si>
  <si>
    <t>国际文化教育学院</t>
    <phoneticPr fontId="14" type="noConversion"/>
  </si>
  <si>
    <t>李  蓓</t>
    <phoneticPr fontId="14" type="noConversion"/>
  </si>
  <si>
    <t>国际文化教育学院</t>
    <phoneticPr fontId="14" type="noConversion"/>
  </si>
  <si>
    <t>国际文化教育学院</t>
    <phoneticPr fontId="14" type="noConversion"/>
  </si>
  <si>
    <t>国际文化教育学院</t>
    <phoneticPr fontId="14" type="noConversion"/>
  </si>
  <si>
    <t>国际文化教育学院</t>
    <phoneticPr fontId="14" type="noConversion"/>
  </si>
  <si>
    <t>国际文化教育学院</t>
    <phoneticPr fontId="14" type="noConversion"/>
  </si>
  <si>
    <t>唐  蕾</t>
    <phoneticPr fontId="14" type="noConversion"/>
  </si>
  <si>
    <t>国际文化教育学院</t>
    <phoneticPr fontId="14" type="noConversion"/>
  </si>
  <si>
    <t>国际文化教育学院</t>
    <phoneticPr fontId="14" type="noConversion"/>
  </si>
  <si>
    <t>李  芳</t>
    <phoneticPr fontId="14" type="noConversion"/>
  </si>
  <si>
    <t>国际文化教育学院</t>
    <phoneticPr fontId="14" type="noConversion"/>
  </si>
  <si>
    <t>国际文化教育学院</t>
    <phoneticPr fontId="14" type="noConversion"/>
  </si>
  <si>
    <t>国际文化教育学院</t>
    <phoneticPr fontId="14" type="noConversion"/>
  </si>
  <si>
    <t>曾  洁</t>
    <phoneticPr fontId="14" type="noConversion"/>
  </si>
  <si>
    <t>国际文化教育学院</t>
    <phoneticPr fontId="14" type="noConversion"/>
  </si>
  <si>
    <t>国际文化教育学院</t>
    <phoneticPr fontId="14" type="noConversion"/>
  </si>
  <si>
    <t>罗  超</t>
    <phoneticPr fontId="14" type="noConversion"/>
  </si>
  <si>
    <t>外语系教研室</t>
    <phoneticPr fontId="14" type="noConversion"/>
  </si>
  <si>
    <t>李  茜</t>
    <phoneticPr fontId="14" type="noConversion"/>
  </si>
  <si>
    <t>王  睿</t>
    <phoneticPr fontId="14" type="noConversion"/>
  </si>
  <si>
    <t>王  恒</t>
    <phoneticPr fontId="14" type="noConversion"/>
  </si>
  <si>
    <t>外语系教研室</t>
    <phoneticPr fontId="14" type="noConversion"/>
  </si>
  <si>
    <t>国际文化教育学院</t>
    <phoneticPr fontId="14" type="noConversion"/>
  </si>
  <si>
    <t>师  文</t>
    <phoneticPr fontId="14" type="noConversion"/>
  </si>
  <si>
    <t>国际文化教育学院</t>
    <phoneticPr fontId="14" type="noConversion"/>
  </si>
  <si>
    <t>外语系教研室</t>
    <phoneticPr fontId="14" type="noConversion"/>
  </si>
  <si>
    <t>外语系教研室</t>
    <phoneticPr fontId="14" type="noConversion"/>
  </si>
  <si>
    <t>国际文化教育学院</t>
    <phoneticPr fontId="14" type="noConversion"/>
  </si>
  <si>
    <t>韦顺莉</t>
    <phoneticPr fontId="14" type="noConversion"/>
  </si>
  <si>
    <t>国际文化教育学院</t>
    <phoneticPr fontId="14" type="noConversion"/>
  </si>
  <si>
    <t>外语系教研室</t>
    <phoneticPr fontId="14" type="noConversion"/>
  </si>
  <si>
    <t>国际文化教育学院</t>
    <phoneticPr fontId="14" type="noConversion"/>
  </si>
  <si>
    <t>起文楼南楼</t>
    <phoneticPr fontId="14" type="noConversion"/>
  </si>
  <si>
    <t>科研用房</t>
    <phoneticPr fontId="14" type="noConversion"/>
  </si>
  <si>
    <t>政治与公共管理学院</t>
    <phoneticPr fontId="14" type="noConversion"/>
  </si>
  <si>
    <t>政治与公共管理学院</t>
    <phoneticPr fontId="14" type="noConversion"/>
  </si>
  <si>
    <t>周超</t>
    <phoneticPr fontId="14" type="noConversion"/>
  </si>
  <si>
    <t>政治与公共管理学院</t>
    <phoneticPr fontId="14" type="noConversion"/>
  </si>
  <si>
    <t>政治与公共管理学院</t>
    <phoneticPr fontId="14" type="noConversion"/>
  </si>
  <si>
    <t>刘虹</t>
    <phoneticPr fontId="14" type="noConversion"/>
  </si>
  <si>
    <t>张雄</t>
    <phoneticPr fontId="14" type="noConversion"/>
  </si>
  <si>
    <t>政治与公共管理学院</t>
    <phoneticPr fontId="14" type="noConversion"/>
  </si>
  <si>
    <t>政治与公共管理学院</t>
    <phoneticPr fontId="14" type="noConversion"/>
  </si>
  <si>
    <t>罗晓俊</t>
    <phoneticPr fontId="14" type="noConversion"/>
  </si>
  <si>
    <t>政治与公共管理学院</t>
    <phoneticPr fontId="14" type="noConversion"/>
  </si>
  <si>
    <t>政治与公共管理学院</t>
    <phoneticPr fontId="14" type="noConversion"/>
  </si>
  <si>
    <t>卢珂</t>
    <phoneticPr fontId="14" type="noConversion"/>
  </si>
  <si>
    <t>劳动与社会保障教研室</t>
    <phoneticPr fontId="14" type="noConversion"/>
  </si>
  <si>
    <t>政治与公共管理学院</t>
    <phoneticPr fontId="14" type="noConversion"/>
  </si>
  <si>
    <t>劳动与社会保障教研室</t>
    <phoneticPr fontId="14" type="noConversion"/>
  </si>
  <si>
    <t>政治与公共管理学院</t>
    <phoneticPr fontId="14" type="noConversion"/>
  </si>
  <si>
    <t>包俊林</t>
    <phoneticPr fontId="14" type="noConversion"/>
  </si>
  <si>
    <t>陈泉</t>
    <phoneticPr fontId="14" type="noConversion"/>
  </si>
  <si>
    <t>庾泳</t>
    <phoneticPr fontId="14" type="noConversion"/>
  </si>
  <si>
    <t>李全利</t>
    <phoneticPr fontId="14" type="noConversion"/>
  </si>
  <si>
    <t>政治与公共管理学院</t>
    <phoneticPr fontId="14" type="noConversion"/>
  </si>
  <si>
    <t>陈默</t>
    <phoneticPr fontId="14" type="noConversion"/>
  </si>
  <si>
    <t>李国敏</t>
    <phoneticPr fontId="14" type="noConversion"/>
  </si>
  <si>
    <t>政治与公共管理学院</t>
    <phoneticPr fontId="14" type="noConversion"/>
  </si>
  <si>
    <t>政治与公共管理学院</t>
    <phoneticPr fontId="14" type="noConversion"/>
  </si>
  <si>
    <t>政治与公共管理学院</t>
    <phoneticPr fontId="14" type="noConversion"/>
  </si>
  <si>
    <t>王孟筠</t>
    <phoneticPr fontId="14" type="noConversion"/>
  </si>
  <si>
    <t>李昊晟</t>
    <phoneticPr fontId="14" type="noConversion"/>
  </si>
  <si>
    <t>邬志野</t>
    <phoneticPr fontId="14" type="noConversion"/>
  </si>
  <si>
    <t>第二文科楼北楼</t>
    <phoneticPr fontId="14" type="noConversion"/>
  </si>
  <si>
    <t>政治与公共管理学院</t>
    <phoneticPr fontId="14" type="noConversion"/>
  </si>
  <si>
    <t>政治与公共管理学院</t>
    <phoneticPr fontId="14" type="noConversion"/>
  </si>
  <si>
    <t>政治与公共管理学院</t>
    <phoneticPr fontId="14" type="noConversion"/>
  </si>
  <si>
    <t>政治与公共管理学院</t>
    <phoneticPr fontId="14" type="noConversion"/>
  </si>
  <si>
    <t>政治与公共管理学院</t>
    <phoneticPr fontId="14" type="noConversion"/>
  </si>
  <si>
    <t>政治与公共管理学院</t>
    <phoneticPr fontId="14" type="noConversion"/>
  </si>
  <si>
    <t>阳云云</t>
    <phoneticPr fontId="14" type="noConversion"/>
  </si>
  <si>
    <t>政治与公共管理学院</t>
    <phoneticPr fontId="14" type="noConversion"/>
  </si>
  <si>
    <t>政治与公共管理学院</t>
    <phoneticPr fontId="14" type="noConversion"/>
  </si>
  <si>
    <t>政治与公共管理学院</t>
    <phoneticPr fontId="14" type="noConversion"/>
  </si>
  <si>
    <t>风笑天</t>
    <phoneticPr fontId="14" type="noConversion"/>
  </si>
  <si>
    <t>第二文科楼北楼</t>
    <phoneticPr fontId="14" type="noConversion"/>
  </si>
  <si>
    <t>电子工程学院</t>
    <phoneticPr fontId="14" type="noConversion"/>
  </si>
  <si>
    <t>电子工程学院</t>
    <phoneticPr fontId="14" type="noConversion"/>
  </si>
  <si>
    <t>电子工程学院</t>
    <phoneticPr fontId="14" type="noConversion"/>
  </si>
  <si>
    <t>电子工程学院</t>
    <phoneticPr fontId="14" type="noConversion"/>
  </si>
  <si>
    <t>电子工程学院</t>
    <phoneticPr fontId="14" type="noConversion"/>
  </si>
  <si>
    <t>电子工程学院</t>
    <phoneticPr fontId="14" type="noConversion"/>
  </si>
  <si>
    <t>电子工程学院</t>
    <phoneticPr fontId="14" type="noConversion"/>
  </si>
  <si>
    <t>教育学部</t>
    <phoneticPr fontId="14" type="noConversion"/>
  </si>
  <si>
    <t>教育学部</t>
    <phoneticPr fontId="14" type="noConversion"/>
  </si>
  <si>
    <t>教育学部</t>
    <phoneticPr fontId="14" type="noConversion"/>
  </si>
  <si>
    <t>教育学部</t>
    <phoneticPr fontId="14" type="noConversion"/>
  </si>
  <si>
    <t>教育学部</t>
    <phoneticPr fontId="14" type="noConversion"/>
  </si>
  <si>
    <t>教育学部</t>
    <phoneticPr fontId="14" type="noConversion"/>
  </si>
  <si>
    <t>教育学部</t>
    <phoneticPr fontId="14" type="noConversion"/>
  </si>
  <si>
    <t>教育学部</t>
    <phoneticPr fontId="14" type="noConversion"/>
  </si>
  <si>
    <t>教育学部</t>
    <phoneticPr fontId="14" type="noConversion"/>
  </si>
  <si>
    <t>教育学部</t>
    <phoneticPr fontId="14" type="noConversion"/>
  </si>
  <si>
    <t>教育学部</t>
    <phoneticPr fontId="14" type="noConversion"/>
  </si>
  <si>
    <t>教育学部</t>
    <phoneticPr fontId="14" type="noConversion"/>
  </si>
  <si>
    <t>教育学部</t>
    <phoneticPr fontId="14" type="noConversion"/>
  </si>
  <si>
    <t>侯莉敏</t>
    <phoneticPr fontId="13" type="noConversion"/>
  </si>
  <si>
    <t>教育学部</t>
    <phoneticPr fontId="14" type="noConversion"/>
  </si>
  <si>
    <t>教育学部</t>
    <phoneticPr fontId="14" type="noConversion"/>
  </si>
  <si>
    <t>教育学部</t>
    <phoneticPr fontId="14" type="noConversion"/>
  </si>
  <si>
    <t>教育学部</t>
    <phoneticPr fontId="14" type="noConversion"/>
  </si>
  <si>
    <t>教育学部</t>
    <phoneticPr fontId="14" type="noConversion"/>
  </si>
  <si>
    <t>教育学部</t>
    <phoneticPr fontId="14" type="noConversion"/>
  </si>
  <si>
    <t>教育学部</t>
    <phoneticPr fontId="14" type="noConversion"/>
  </si>
  <si>
    <t>教育学部</t>
    <phoneticPr fontId="14" type="noConversion"/>
  </si>
  <si>
    <t>教育学部</t>
    <phoneticPr fontId="14" type="noConversion"/>
  </si>
  <si>
    <t>教育学部</t>
    <phoneticPr fontId="14" type="noConversion"/>
  </si>
  <si>
    <t>教育学部</t>
    <phoneticPr fontId="14" type="noConversion"/>
  </si>
  <si>
    <t>教育学部</t>
    <phoneticPr fontId="14" type="noConversion"/>
  </si>
  <si>
    <t>教育学部</t>
    <phoneticPr fontId="14" type="noConversion"/>
  </si>
  <si>
    <t>教育学部</t>
    <phoneticPr fontId="14" type="noConversion"/>
  </si>
  <si>
    <t>教育学部</t>
    <phoneticPr fontId="14" type="noConversion"/>
  </si>
  <si>
    <t>教育学部</t>
    <phoneticPr fontId="14" type="noConversion"/>
  </si>
  <si>
    <t>科研用房</t>
    <phoneticPr fontId="14" type="noConversion"/>
  </si>
  <si>
    <t>科学教育研究所用房</t>
    <phoneticPr fontId="14" type="noConversion"/>
  </si>
  <si>
    <t>科研用房</t>
    <phoneticPr fontId="14" type="noConversion"/>
  </si>
  <si>
    <t>科学教育研究所用房</t>
    <phoneticPr fontId="14" type="noConversion"/>
  </si>
  <si>
    <t>教育学部</t>
    <phoneticPr fontId="14" type="noConversion"/>
  </si>
  <si>
    <t>教育学部</t>
    <phoneticPr fontId="14" type="noConversion"/>
  </si>
  <si>
    <t>教育学部</t>
    <phoneticPr fontId="14" type="noConversion"/>
  </si>
  <si>
    <t>教育学部</t>
    <phoneticPr fontId="14" type="noConversion"/>
  </si>
  <si>
    <t>李颖</t>
    <phoneticPr fontId="14" type="noConversion"/>
  </si>
  <si>
    <t>教育学部</t>
    <phoneticPr fontId="14" type="noConversion"/>
  </si>
  <si>
    <t>教育学部</t>
    <phoneticPr fontId="14" type="noConversion"/>
  </si>
  <si>
    <t>教育学部</t>
    <phoneticPr fontId="14" type="noConversion"/>
  </si>
  <si>
    <t>教育学部</t>
    <phoneticPr fontId="14" type="noConversion"/>
  </si>
  <si>
    <t>教育学部</t>
    <phoneticPr fontId="14" type="noConversion"/>
  </si>
  <si>
    <t>教育学部</t>
    <phoneticPr fontId="14" type="noConversion"/>
  </si>
  <si>
    <t>教育学部</t>
    <phoneticPr fontId="14" type="noConversion"/>
  </si>
  <si>
    <t>第三理科综合楼</t>
    <phoneticPr fontId="14" type="noConversion"/>
  </si>
  <si>
    <t>物理科学与技术学院</t>
    <phoneticPr fontId="14" type="noConversion"/>
  </si>
  <si>
    <t>牛娟娟</t>
    <phoneticPr fontId="14" type="noConversion"/>
  </si>
  <si>
    <t>邵伟佳</t>
    <phoneticPr fontId="14" type="noConversion"/>
  </si>
  <si>
    <t>物理科学与技术学院</t>
    <phoneticPr fontId="14" type="noConversion"/>
  </si>
  <si>
    <t>谭惠丽</t>
    <phoneticPr fontId="14" type="noConversion"/>
  </si>
  <si>
    <t>第三理科综合楼</t>
    <phoneticPr fontId="14" type="noConversion"/>
  </si>
  <si>
    <t>沈彭年</t>
    <phoneticPr fontId="14" type="noConversion"/>
  </si>
  <si>
    <t>第三理科综合楼</t>
    <phoneticPr fontId="14" type="noConversion"/>
  </si>
  <si>
    <t>物理科学与技术学院</t>
    <phoneticPr fontId="14" type="noConversion"/>
  </si>
  <si>
    <t>杨虎</t>
    <phoneticPr fontId="14" type="noConversion"/>
  </si>
  <si>
    <t>oset</t>
    <phoneticPr fontId="14" type="noConversion"/>
  </si>
  <si>
    <t>第三理科综合楼</t>
    <phoneticPr fontId="14" type="noConversion"/>
  </si>
  <si>
    <t>第三理科综合楼</t>
    <phoneticPr fontId="14" type="noConversion"/>
  </si>
  <si>
    <t>物理科学与技术学院</t>
    <phoneticPr fontId="14" type="noConversion"/>
  </si>
  <si>
    <t>王静</t>
    <phoneticPr fontId="14" type="noConversion"/>
  </si>
  <si>
    <t>胡君辉</t>
    <phoneticPr fontId="14" type="noConversion"/>
  </si>
  <si>
    <t>第三理科综合楼</t>
    <phoneticPr fontId="14" type="noConversion"/>
  </si>
  <si>
    <t>杨勇</t>
    <phoneticPr fontId="14" type="noConversion"/>
  </si>
  <si>
    <t>房双世</t>
    <phoneticPr fontId="14" type="noConversion"/>
  </si>
  <si>
    <t>物理科学与技术学院</t>
    <phoneticPr fontId="14" type="noConversion"/>
  </si>
  <si>
    <t>魏代会</t>
    <phoneticPr fontId="14" type="noConversion"/>
  </si>
  <si>
    <t>研究生学习室</t>
    <phoneticPr fontId="14" type="noConversion"/>
  </si>
  <si>
    <t>研究生学习室</t>
    <phoneticPr fontId="14" type="noConversion"/>
  </si>
  <si>
    <t>物理科学与技术学院</t>
    <phoneticPr fontId="14" type="noConversion"/>
  </si>
  <si>
    <t>梁冬冬</t>
    <phoneticPr fontId="14" type="noConversion"/>
  </si>
  <si>
    <t>王力虎</t>
    <phoneticPr fontId="14" type="noConversion"/>
  </si>
  <si>
    <t>第三理科综合楼</t>
    <phoneticPr fontId="14" type="noConversion"/>
  </si>
  <si>
    <t>第三理科综合楼</t>
    <phoneticPr fontId="14" type="noConversion"/>
  </si>
  <si>
    <t>第三理科综合楼</t>
    <phoneticPr fontId="14" type="noConversion"/>
  </si>
  <si>
    <t>钟仲声</t>
    <phoneticPr fontId="14" type="noConversion"/>
  </si>
  <si>
    <t>退休返聘</t>
    <phoneticPr fontId="14" type="noConversion"/>
  </si>
  <si>
    <t>研究生学习室</t>
    <phoneticPr fontId="14" type="noConversion"/>
  </si>
  <si>
    <t>研究生学习室</t>
    <phoneticPr fontId="14" type="noConversion"/>
  </si>
  <si>
    <t>化学与药学学院</t>
    <phoneticPr fontId="13" type="noConversion"/>
  </si>
  <si>
    <t>化学与药学学院</t>
    <phoneticPr fontId="13" type="noConversion"/>
  </si>
  <si>
    <t>化学与药学学院</t>
    <phoneticPr fontId="20" type="noConversion"/>
  </si>
  <si>
    <t>育才</t>
    <phoneticPr fontId="20" type="noConversion"/>
  </si>
  <si>
    <t>张久俊</t>
    <phoneticPr fontId="20" type="noConversion"/>
  </si>
  <si>
    <t>彭红艳</t>
    <phoneticPr fontId="13" type="noConversion"/>
  </si>
  <si>
    <t>计算机科学与信息工程学院/软件学院</t>
  </si>
  <si>
    <t>陈勇</t>
    <phoneticPr fontId="14" type="noConversion"/>
  </si>
  <si>
    <t>文学院/新闻与传播学院</t>
    <phoneticPr fontId="14" type="noConversion"/>
  </si>
  <si>
    <t>文学院/新闻与传播学院</t>
    <phoneticPr fontId="14" type="noConversion"/>
  </si>
  <si>
    <t>宗守云</t>
    <phoneticPr fontId="14" type="noConversion"/>
  </si>
  <si>
    <t>刘艳</t>
    <phoneticPr fontId="14" type="noConversion"/>
  </si>
  <si>
    <t>孙玮</t>
    <phoneticPr fontId="14" type="noConversion"/>
  </si>
  <si>
    <t>谢江林</t>
    <phoneticPr fontId="14" type="noConversion"/>
  </si>
  <si>
    <t>韦敏</t>
    <phoneticPr fontId="14" type="noConversion"/>
  </si>
  <si>
    <t>大学生创新创业中心、语言文字应用培训基地</t>
    <phoneticPr fontId="14" type="noConversion"/>
  </si>
  <si>
    <t>刘浈</t>
    <phoneticPr fontId="14" type="noConversion"/>
  </si>
  <si>
    <t>陈小燕</t>
    <phoneticPr fontId="14" type="noConversion"/>
  </si>
  <si>
    <t>朱剑飞</t>
    <phoneticPr fontId="14" type="noConversion"/>
  </si>
  <si>
    <t>刘世文</t>
    <phoneticPr fontId="14" type="noConversion"/>
  </si>
  <si>
    <t>《东方丛刊》编辑部</t>
    <phoneticPr fontId="14" type="noConversion"/>
  </si>
  <si>
    <t>唐迎欣</t>
    <phoneticPr fontId="14" type="noConversion"/>
  </si>
  <si>
    <t>文学院/新闻与传播学院</t>
    <phoneticPr fontId="14" type="noConversion"/>
  </si>
  <si>
    <t>杨国伟</t>
    <phoneticPr fontId="14" type="noConversion"/>
  </si>
  <si>
    <t>中国现当代文学教研室</t>
    <phoneticPr fontId="14" type="noConversion"/>
  </si>
  <si>
    <t>文学院/新闻与传播学院</t>
    <phoneticPr fontId="14" type="noConversion"/>
  </si>
  <si>
    <t>历史文化与旅游学院</t>
    <phoneticPr fontId="14" type="noConversion"/>
  </si>
  <si>
    <t>彭红艳</t>
    <phoneticPr fontId="13" type="noConversion"/>
  </si>
  <si>
    <t>教授工作室</t>
    <phoneticPr fontId="14" type="noConversion"/>
  </si>
  <si>
    <t>广西大学生马克思主义思想政治教育研究中心、教工之家</t>
    <phoneticPr fontId="14" type="noConversion"/>
  </si>
  <si>
    <t>马克思主义学院</t>
    <phoneticPr fontId="14" type="noConversion"/>
  </si>
  <si>
    <t>博导工作室</t>
    <phoneticPr fontId="14" type="noConversion"/>
  </si>
  <si>
    <t>柔性引进人才工作室</t>
    <phoneticPr fontId="14" type="noConversion"/>
  </si>
  <si>
    <t>教授工作室</t>
    <phoneticPr fontId="14" type="noConversion"/>
  </si>
  <si>
    <t>外国语学院</t>
    <phoneticPr fontId="14" type="noConversion"/>
  </si>
  <si>
    <t>中国画（花鸟）艺术研究室</t>
    <phoneticPr fontId="14" type="noConversion"/>
  </si>
  <si>
    <t>油画艺术研究室</t>
    <phoneticPr fontId="14" type="noConversion"/>
  </si>
  <si>
    <t>美术学院</t>
    <phoneticPr fontId="14" type="noConversion"/>
  </si>
  <si>
    <t>美术学院</t>
    <phoneticPr fontId="14" type="noConversion"/>
  </si>
  <si>
    <t>王可大</t>
    <phoneticPr fontId="14" type="noConversion"/>
  </si>
  <si>
    <t>油画艺术研究室</t>
    <phoneticPr fontId="14" type="noConversion"/>
  </si>
  <si>
    <t>美术学院</t>
    <phoneticPr fontId="14" type="noConversion"/>
  </si>
  <si>
    <t>美术学院</t>
    <phoneticPr fontId="14" type="noConversion"/>
  </si>
  <si>
    <t>林莘翔</t>
    <phoneticPr fontId="14" type="noConversion"/>
  </si>
  <si>
    <t>纯道楼6号楼</t>
    <phoneticPr fontId="14" type="noConversion"/>
  </si>
  <si>
    <t>6-WZ001</t>
    <phoneticPr fontId="14" type="noConversion"/>
  </si>
  <si>
    <t>美术研究与艺术交流中心</t>
    <phoneticPr fontId="14" type="noConversion"/>
  </si>
  <si>
    <t>覃贵翔</t>
    <phoneticPr fontId="14" type="noConversion"/>
  </si>
  <si>
    <t>史论与公共艺术系教研室</t>
    <phoneticPr fontId="14" type="noConversion"/>
  </si>
  <si>
    <t>美术学院</t>
    <phoneticPr fontId="14" type="noConversion"/>
  </si>
  <si>
    <t>美术史论研究室</t>
    <phoneticPr fontId="14" type="noConversion"/>
  </si>
  <si>
    <t>王宇鹏</t>
    <phoneticPr fontId="14" type="noConversion"/>
  </si>
  <si>
    <t>金梦园</t>
    <phoneticPr fontId="14" type="noConversion"/>
  </si>
  <si>
    <t>独秀楼</t>
    <phoneticPr fontId="14" type="noConversion"/>
  </si>
  <si>
    <t>青年教师中国画创作室</t>
    <phoneticPr fontId="14" type="noConversion"/>
  </si>
  <si>
    <t>欧阳石乾</t>
    <phoneticPr fontId="14" type="noConversion"/>
  </si>
  <si>
    <t>0</t>
    <phoneticPr fontId="14" type="noConversion"/>
  </si>
  <si>
    <t>油画艺术研究室</t>
    <phoneticPr fontId="14" type="noConversion"/>
  </si>
  <si>
    <t>音乐学院</t>
    <phoneticPr fontId="14" type="noConversion"/>
  </si>
  <si>
    <t>教授博士工作室</t>
    <phoneticPr fontId="14" type="noConversion"/>
  </si>
  <si>
    <t>1-608</t>
    <phoneticPr fontId="14" type="noConversion"/>
  </si>
  <si>
    <t>大数据统计分析中心</t>
    <phoneticPr fontId="14" type="noConversion"/>
  </si>
  <si>
    <t>数学与统计学院</t>
    <phoneticPr fontId="14" type="noConversion"/>
  </si>
  <si>
    <t>钟祥贵</t>
    <phoneticPr fontId="14" type="noConversion"/>
  </si>
  <si>
    <t>2-404</t>
    <phoneticPr fontId="14" type="noConversion"/>
  </si>
  <si>
    <t>教授博士工作室</t>
    <phoneticPr fontId="14" type="noConversion"/>
  </si>
  <si>
    <t>数学与统计学院</t>
    <phoneticPr fontId="14" type="noConversion"/>
  </si>
  <si>
    <t>数学与统计学院</t>
    <phoneticPr fontId="14" type="noConversion"/>
  </si>
  <si>
    <t>教授博士工作室</t>
    <phoneticPr fontId="14" type="noConversion"/>
  </si>
  <si>
    <t>起文楼</t>
    <phoneticPr fontId="14" type="noConversion"/>
  </si>
  <si>
    <t>2-504</t>
    <phoneticPr fontId="14" type="noConversion"/>
  </si>
  <si>
    <t>雁山</t>
    <phoneticPr fontId="14" type="noConversion"/>
  </si>
  <si>
    <t>成军</t>
    <phoneticPr fontId="14" type="noConversion"/>
  </si>
  <si>
    <t>1-505</t>
    <phoneticPr fontId="14" type="noConversion"/>
  </si>
  <si>
    <t>2-301</t>
    <phoneticPr fontId="14" type="noConversion"/>
  </si>
  <si>
    <t>概率统计教研室</t>
    <phoneticPr fontId="14" type="noConversion"/>
  </si>
  <si>
    <t>钱凌志</t>
    <phoneticPr fontId="14" type="noConversion"/>
  </si>
  <si>
    <t>2-405-1</t>
    <phoneticPr fontId="14" type="noConversion"/>
  </si>
  <si>
    <t>张映辉</t>
    <phoneticPr fontId="14" type="noConversion"/>
  </si>
  <si>
    <t>2-405-2</t>
    <phoneticPr fontId="14" type="noConversion"/>
  </si>
  <si>
    <t>高翔宇</t>
    <phoneticPr fontId="14" type="noConversion"/>
  </si>
  <si>
    <t>2-411</t>
    <phoneticPr fontId="14" type="noConversion"/>
  </si>
  <si>
    <t>徐勐戬</t>
    <phoneticPr fontId="14" type="noConversion"/>
  </si>
  <si>
    <t>杨洪福</t>
    <phoneticPr fontId="14" type="noConversion"/>
  </si>
  <si>
    <t>齐恩凤</t>
    <phoneticPr fontId="14" type="noConversion"/>
  </si>
  <si>
    <t>吕剑波</t>
    <phoneticPr fontId="14" type="noConversion"/>
  </si>
  <si>
    <t>欧乾忠</t>
    <phoneticPr fontId="14" type="noConversion"/>
  </si>
  <si>
    <t>何晓阳</t>
    <phoneticPr fontId="14" type="noConversion"/>
  </si>
  <si>
    <t>朱庆</t>
    <phoneticPr fontId="14" type="noConversion"/>
  </si>
  <si>
    <t>李玉</t>
    <phoneticPr fontId="14" type="noConversion"/>
  </si>
  <si>
    <t>谭涛</t>
    <phoneticPr fontId="14" type="noConversion"/>
  </si>
  <si>
    <t>教师工作室</t>
    <phoneticPr fontId="14" type="noConversion"/>
  </si>
  <si>
    <t>韦艳艳</t>
    <phoneticPr fontId="14" type="noConversion"/>
  </si>
  <si>
    <t>韦新葵</t>
    <phoneticPr fontId="14" type="noConversion"/>
  </si>
  <si>
    <t>莫海萍</t>
    <phoneticPr fontId="14" type="noConversion"/>
  </si>
  <si>
    <t>商贵铎</t>
    <phoneticPr fontId="14" type="noConversion"/>
  </si>
  <si>
    <t>杨栋林</t>
    <phoneticPr fontId="14" type="noConversion"/>
  </si>
  <si>
    <t>叶泉清</t>
    <phoneticPr fontId="14" type="noConversion"/>
  </si>
  <si>
    <t>邓志勇</t>
    <phoneticPr fontId="14" type="noConversion"/>
  </si>
  <si>
    <t>生命科学学院</t>
    <phoneticPr fontId="14" type="noConversion"/>
  </si>
  <si>
    <t>生命科学学院</t>
    <phoneticPr fontId="14" type="noConversion"/>
  </si>
  <si>
    <t>吴琼</t>
    <phoneticPr fontId="14" type="noConversion"/>
  </si>
  <si>
    <t>生命科学学院</t>
    <phoneticPr fontId="14" type="noConversion"/>
  </si>
  <si>
    <t>2-105</t>
    <phoneticPr fontId="14" type="noConversion"/>
  </si>
  <si>
    <t>教师办公室</t>
    <phoneticPr fontId="14" type="noConversion"/>
  </si>
  <si>
    <t>体育与健康学院</t>
    <phoneticPr fontId="14" type="noConversion"/>
  </si>
  <si>
    <t>程明</t>
    <phoneticPr fontId="14" type="noConversion"/>
  </si>
  <si>
    <t>体育与健康学院</t>
    <phoneticPr fontId="14" type="noConversion"/>
  </si>
  <si>
    <t>唐小雄</t>
    <phoneticPr fontId="14" type="noConversion"/>
  </si>
  <si>
    <t>周艳华</t>
    <phoneticPr fontId="14" type="noConversion"/>
  </si>
  <si>
    <t>冯清丽</t>
    <phoneticPr fontId="14" type="noConversion"/>
  </si>
  <si>
    <t>谢艾珊</t>
    <phoneticPr fontId="14" type="noConversion"/>
  </si>
  <si>
    <t>黄源溉</t>
    <phoneticPr fontId="14" type="noConversion"/>
  </si>
  <si>
    <t>唐玉梅</t>
    <phoneticPr fontId="14" type="noConversion"/>
  </si>
  <si>
    <t>唐健</t>
    <phoneticPr fontId="14" type="noConversion"/>
  </si>
  <si>
    <t>聂英涛</t>
    <phoneticPr fontId="14" type="noConversion"/>
  </si>
  <si>
    <t>陈鹏</t>
    <phoneticPr fontId="14" type="noConversion"/>
  </si>
  <si>
    <t>冯丹丹</t>
    <phoneticPr fontId="14" type="noConversion"/>
  </si>
  <si>
    <t>张小娟</t>
    <phoneticPr fontId="14" type="noConversion"/>
  </si>
  <si>
    <t>谢义</t>
    <phoneticPr fontId="14" type="noConversion"/>
  </si>
  <si>
    <t>体育与健康学院</t>
    <phoneticPr fontId="14" type="noConversion"/>
  </si>
  <si>
    <t>远航</t>
    <phoneticPr fontId="14" type="noConversion"/>
  </si>
  <si>
    <t>体育与健康学院</t>
    <phoneticPr fontId="14" type="noConversion"/>
  </si>
  <si>
    <t>陆海勇</t>
    <phoneticPr fontId="14" type="noConversion"/>
  </si>
  <si>
    <t>体育与健康学院</t>
    <phoneticPr fontId="14" type="noConversion"/>
  </si>
  <si>
    <t>许军</t>
    <phoneticPr fontId="14" type="noConversion"/>
  </si>
  <si>
    <t>蔡捷</t>
    <phoneticPr fontId="14" type="noConversion"/>
  </si>
  <si>
    <t>周洲</t>
    <phoneticPr fontId="14" type="noConversion"/>
  </si>
  <si>
    <t>卢建克</t>
    <phoneticPr fontId="14" type="noConversion"/>
  </si>
  <si>
    <t>韩政颖</t>
    <phoneticPr fontId="14" type="noConversion"/>
  </si>
  <si>
    <t>杜志峰</t>
    <phoneticPr fontId="14" type="noConversion"/>
  </si>
  <si>
    <t>张成</t>
    <phoneticPr fontId="14" type="noConversion"/>
  </si>
  <si>
    <t>庾桂明</t>
    <phoneticPr fontId="14" type="noConversion"/>
  </si>
  <si>
    <t>覃振</t>
    <phoneticPr fontId="14" type="noConversion"/>
  </si>
  <si>
    <t>胡华君</t>
    <phoneticPr fontId="14" type="noConversion"/>
  </si>
  <si>
    <t>职业技术师范学院</t>
    <phoneticPr fontId="14" type="noConversion"/>
  </si>
  <si>
    <t>国际文化教育学院</t>
    <phoneticPr fontId="14" type="noConversion"/>
  </si>
  <si>
    <t>315-1</t>
    <phoneticPr fontId="14" type="noConversion"/>
  </si>
  <si>
    <t>外专、外教办公室</t>
    <phoneticPr fontId="14" type="noConversion"/>
  </si>
  <si>
    <t>科学教育研究所</t>
    <phoneticPr fontId="14" type="noConversion"/>
  </si>
  <si>
    <t>科研用房</t>
    <phoneticPr fontId="14" type="noConversion"/>
  </si>
  <si>
    <t>科学教育研究所</t>
    <phoneticPr fontId="14" type="noConversion"/>
  </si>
  <si>
    <t>科研用房</t>
    <phoneticPr fontId="14" type="noConversion"/>
  </si>
  <si>
    <t>政治与公共管理学院</t>
    <phoneticPr fontId="14" type="noConversion"/>
  </si>
  <si>
    <t>张晋山</t>
    <phoneticPr fontId="14" type="noConversion"/>
  </si>
  <si>
    <t>教育学部</t>
    <phoneticPr fontId="14" type="noConversion"/>
  </si>
  <si>
    <t>柔性引进</t>
    <phoneticPr fontId="14" type="noConversion"/>
  </si>
  <si>
    <t>王海</t>
    <phoneticPr fontId="14" type="noConversion"/>
  </si>
  <si>
    <t>杜亮</t>
    <phoneticPr fontId="14" type="noConversion"/>
  </si>
  <si>
    <t>彭光含</t>
    <phoneticPr fontId="14" type="noConversion"/>
  </si>
  <si>
    <t>王宁</t>
    <phoneticPr fontId="14" type="noConversion"/>
  </si>
  <si>
    <t>化学与药学学院</t>
    <phoneticPr fontId="13" type="noConversion"/>
  </si>
  <si>
    <t>外校</t>
    <phoneticPr fontId="13" type="noConversion"/>
  </si>
  <si>
    <t>第二理科综合楼</t>
    <phoneticPr fontId="20" type="noConversion"/>
  </si>
  <si>
    <t>外聘专家办公用房</t>
    <phoneticPr fontId="21" type="noConversion"/>
  </si>
  <si>
    <t>孙宏斌、于烨、朱曦等</t>
    <phoneticPr fontId="20" type="noConversion"/>
  </si>
  <si>
    <t>生物楼</t>
    <phoneticPr fontId="20" type="noConversion"/>
  </si>
  <si>
    <t>计算机科学与信息工程学院/软件学院</t>
    <phoneticPr fontId="22" type="noConversion"/>
  </si>
  <si>
    <t>阳建雄</t>
    <phoneticPr fontId="22" type="noConversion"/>
  </si>
  <si>
    <t>1-0404</t>
    <phoneticPr fontId="22" type="noConversion"/>
  </si>
  <si>
    <t>1-0505</t>
    <phoneticPr fontId="22" type="noConversion"/>
  </si>
  <si>
    <t>2-306-1</t>
    <phoneticPr fontId="22" type="noConversion"/>
  </si>
  <si>
    <t>1-0404</t>
    <phoneticPr fontId="22" type="noConversion"/>
  </si>
  <si>
    <t>1-0506</t>
    <phoneticPr fontId="22" type="noConversion"/>
  </si>
  <si>
    <t>郑志明</t>
    <phoneticPr fontId="13" type="noConversion"/>
  </si>
  <si>
    <t>闻炳海</t>
    <phoneticPr fontId="13" type="noConversion"/>
  </si>
  <si>
    <t>张灿龙</t>
    <phoneticPr fontId="13" type="noConversion"/>
  </si>
  <si>
    <t>李志欣</t>
    <phoneticPr fontId="13" type="noConversion"/>
  </si>
  <si>
    <t>陈元琰</t>
    <phoneticPr fontId="13" type="noConversion"/>
  </si>
  <si>
    <t xml:space="preserve"> 黄汉明 </t>
    <phoneticPr fontId="13" type="noConversion"/>
  </si>
  <si>
    <t>陈宇文</t>
    <phoneticPr fontId="13" type="noConversion"/>
  </si>
  <si>
    <t>梁福沛
(邹华红)</t>
    <phoneticPr fontId="13" type="noConversion"/>
  </si>
  <si>
    <t>20070061(邹华红)</t>
    <phoneticPr fontId="13" type="noConversion"/>
  </si>
  <si>
    <t>程淼</t>
    <phoneticPr fontId="23" type="noConversion"/>
  </si>
  <si>
    <t>20180230</t>
    <phoneticPr fontId="23" type="noConversion"/>
  </si>
  <si>
    <t>文学院/新闻与传播学院</t>
    <phoneticPr fontId="1" type="noConversion"/>
  </si>
  <si>
    <t>文学院/新闻与传播学院</t>
    <phoneticPr fontId="2" type="noConversion"/>
  </si>
  <si>
    <t>张国海</t>
    <phoneticPr fontId="20" type="noConversion"/>
  </si>
  <si>
    <t>使用费（元/月）</t>
    <phoneticPr fontId="13" type="noConversion"/>
  </si>
</sst>
</file>

<file path=xl/styles.xml><?xml version="1.0" encoding="utf-8"?>
<styleSheet xmlns="http://schemas.openxmlformats.org/spreadsheetml/2006/main">
  <numFmts count="15">
    <numFmt numFmtId="43" formatCode="_ * #,##0.00_ ;_ * \-#,##0.00_ ;_ * &quot;-&quot;??_ ;_ @_ "/>
    <numFmt numFmtId="176" formatCode="0.0_ "/>
    <numFmt numFmtId="177" formatCode="0.00_ "/>
    <numFmt numFmtId="178" formatCode="0.0%"/>
    <numFmt numFmtId="179" formatCode="0_);[Red]\(0\)"/>
    <numFmt numFmtId="180" formatCode="0_ "/>
    <numFmt numFmtId="181" formatCode="0;[Red]0"/>
    <numFmt numFmtId="182" formatCode="0.00_ ;[Red]\-0.00\ "/>
    <numFmt numFmtId="183" formatCode="#,##0_ "/>
    <numFmt numFmtId="184" formatCode="#,##0.00;[Red]#,##0.00"/>
    <numFmt numFmtId="185" formatCode="0.00_);[Red]\(0.00\)"/>
    <numFmt numFmtId="186" formatCode="#,##0;[Red]#,##0"/>
    <numFmt numFmtId="187" formatCode="0.0;[Red]0.0"/>
    <numFmt numFmtId="188" formatCode="0_ ;[Red]\-0\ "/>
    <numFmt numFmtId="189" formatCode="yyyy\-mm\-dd;@"/>
  </numFmts>
  <fonts count="39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Tahoma"/>
      <family val="2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0"/>
      <name val="Arial"/>
      <family val="2"/>
    </font>
    <font>
      <sz val="12"/>
      <color indexed="8"/>
      <name val="宋体"/>
      <charset val="134"/>
    </font>
    <font>
      <b/>
      <sz val="9"/>
      <name val="宋体"/>
      <charset val="134"/>
    </font>
    <font>
      <b/>
      <sz val="9"/>
      <name val="Tahoma"/>
      <family val="2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rgb="FF00B050"/>
      <name val="宋体"/>
      <charset val="134"/>
      <scheme val="minor"/>
    </font>
    <font>
      <b/>
      <sz val="11"/>
      <name val="宋体"/>
      <charset val="134"/>
      <scheme val="major"/>
    </font>
    <font>
      <b/>
      <sz val="16"/>
      <name val="宋体"/>
      <charset val="134"/>
      <scheme val="minor"/>
    </font>
    <font>
      <sz val="10"/>
      <color indexed="10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43">
    <xf numFmtId="0" fontId="0" fillId="0" borderId="0">
      <alignment vertical="center"/>
    </xf>
    <xf numFmtId="0" fontId="1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0"/>
    <xf numFmtId="0" fontId="12" fillId="0" borderId="0"/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0"/>
    <xf numFmtId="0" fontId="17" fillId="0" borderId="0"/>
    <xf numFmtId="0" fontId="15" fillId="0" borderId="0">
      <alignment vertical="center"/>
    </xf>
    <xf numFmtId="0" fontId="16" fillId="0" borderId="0"/>
    <xf numFmtId="43" fontId="27" fillId="0" borderId="0" applyFont="0" applyFill="0" applyBorder="0" applyAlignment="0" applyProtection="0">
      <alignment vertical="center"/>
    </xf>
  </cellStyleXfs>
  <cellXfs count="223">
    <xf numFmtId="0" fontId="0" fillId="0" borderId="0" xfId="0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176" fontId="4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178" fontId="4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176" fontId="0" fillId="3" borderId="1" xfId="0" applyNumberFormat="1" applyFont="1" applyFill="1" applyBorder="1" applyAlignment="1">
      <alignment horizontal="center" vertical="center" wrapText="1"/>
    </xf>
    <xf numFmtId="176" fontId="28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horizontal="center" vertical="center"/>
    </xf>
    <xf numFmtId="176" fontId="28" fillId="0" borderId="1" xfId="0" applyNumberFormat="1" applyFont="1" applyBorder="1" applyAlignment="1">
      <alignment horizontal="center" vertical="center" wrapText="1"/>
    </xf>
    <xf numFmtId="0" fontId="29" fillId="3" borderId="1" xfId="0" applyNumberFormat="1" applyFont="1" applyFill="1" applyBorder="1" applyAlignment="1">
      <alignment horizontal="center" vertical="center" wrapText="1"/>
    </xf>
    <xf numFmtId="0" fontId="30" fillId="3" borderId="1" xfId="138" applyFont="1" applyFill="1" applyBorder="1" applyAlignment="1">
      <alignment horizontal="center" vertical="center" wrapText="1"/>
    </xf>
    <xf numFmtId="181" fontId="30" fillId="3" borderId="1" xfId="0" applyNumberFormat="1" applyFont="1" applyFill="1" applyBorder="1" applyAlignment="1">
      <alignment horizontal="center" vertical="center" wrapText="1"/>
    </xf>
    <xf numFmtId="0" fontId="30" fillId="3" borderId="1" xfId="140" applyNumberFormat="1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182" fontId="30" fillId="3" borderId="1" xfId="0" applyNumberFormat="1" applyFont="1" applyFill="1" applyBorder="1" applyAlignment="1">
      <alignment horizontal="center" vertical="center" wrapText="1"/>
    </xf>
    <xf numFmtId="183" fontId="30" fillId="3" borderId="1" xfId="0" applyNumberFormat="1" applyFont="1" applyFill="1" applyBorder="1" applyAlignment="1">
      <alignment horizontal="center" vertical="center" wrapText="1"/>
    </xf>
    <xf numFmtId="0" fontId="30" fillId="3" borderId="1" xfId="74" applyFont="1" applyFill="1" applyBorder="1" applyAlignment="1">
      <alignment horizontal="center" vertical="center" wrapText="1"/>
    </xf>
    <xf numFmtId="184" fontId="30" fillId="3" borderId="1" xfId="0" applyNumberFormat="1" applyFont="1" applyFill="1" applyBorder="1" applyAlignment="1">
      <alignment horizontal="center" vertical="center" wrapText="1"/>
    </xf>
    <xf numFmtId="49" fontId="30" fillId="3" borderId="1" xfId="0" applyNumberFormat="1" applyFont="1" applyFill="1" applyBorder="1" applyAlignment="1">
      <alignment horizontal="center" vertical="center" wrapText="1"/>
    </xf>
    <xf numFmtId="0" fontId="30" fillId="3" borderId="1" xfId="141" quotePrefix="1" applyNumberFormat="1" applyFont="1" applyFill="1" applyBorder="1" applyAlignment="1">
      <alignment horizontal="center" vertical="center" wrapText="1"/>
    </xf>
    <xf numFmtId="0" fontId="30" fillId="3" borderId="1" xfId="0" applyNumberFormat="1" applyFont="1" applyFill="1" applyBorder="1" applyAlignment="1">
      <alignment horizontal="center" vertical="center" wrapText="1"/>
    </xf>
    <xf numFmtId="180" fontId="30" fillId="3" borderId="1" xfId="0" applyNumberFormat="1" applyFont="1" applyFill="1" applyBorder="1" applyAlignment="1">
      <alignment horizontal="center" vertical="center" wrapText="1"/>
    </xf>
    <xf numFmtId="181" fontId="30" fillId="3" borderId="1" xfId="0" applyNumberFormat="1" applyFont="1" applyFill="1" applyBorder="1" applyAlignment="1">
      <alignment horizontal="center" vertical="center" wrapText="1" shrinkToFit="1"/>
    </xf>
    <xf numFmtId="0" fontId="30" fillId="3" borderId="1" xfId="0" applyFont="1" applyFill="1" applyBorder="1" applyAlignment="1">
      <alignment horizontal="center" vertical="center" wrapText="1" shrinkToFit="1"/>
    </xf>
    <xf numFmtId="184" fontId="30" fillId="3" borderId="1" xfId="0" applyNumberFormat="1" applyFont="1" applyFill="1" applyBorder="1" applyAlignment="1">
      <alignment horizontal="center" vertical="center" wrapText="1" shrinkToFit="1"/>
    </xf>
    <xf numFmtId="179" fontId="30" fillId="3" borderId="1" xfId="0" applyNumberFormat="1" applyFont="1" applyFill="1" applyBorder="1" applyAlignment="1">
      <alignment horizontal="center" vertical="center" wrapText="1"/>
    </xf>
    <xf numFmtId="49" fontId="30" fillId="3" borderId="1" xfId="1" applyNumberFormat="1" applyFont="1" applyFill="1" applyBorder="1" applyAlignment="1" applyProtection="1">
      <alignment horizontal="center" vertical="center" wrapText="1"/>
      <protection locked="0"/>
    </xf>
    <xf numFmtId="49" fontId="30" fillId="3" borderId="1" xfId="0" applyNumberFormat="1" applyFont="1" applyFill="1" applyBorder="1" applyAlignment="1">
      <alignment horizontal="center" vertical="center" wrapText="1" shrinkToFit="1"/>
    </xf>
    <xf numFmtId="177" fontId="30" fillId="3" borderId="1" xfId="0" applyNumberFormat="1" applyFont="1" applyFill="1" applyBorder="1" applyAlignment="1">
      <alignment horizontal="center" vertical="center" wrapText="1"/>
    </xf>
    <xf numFmtId="0" fontId="30" fillId="3" borderId="1" xfId="75" applyFont="1" applyFill="1" applyBorder="1" applyAlignment="1">
      <alignment horizontal="center" vertical="center" wrapText="1"/>
    </xf>
    <xf numFmtId="179" fontId="30" fillId="3" borderId="1" xfId="139" applyNumberFormat="1" applyFont="1" applyFill="1" applyBorder="1" applyAlignment="1">
      <alignment horizontal="center" vertical="center" wrapText="1"/>
    </xf>
    <xf numFmtId="0" fontId="30" fillId="3" borderId="1" xfId="76" applyNumberFormat="1" applyFont="1" applyFill="1" applyBorder="1" applyAlignment="1">
      <alignment horizontal="center" vertical="center" wrapText="1"/>
    </xf>
    <xf numFmtId="49" fontId="30" fillId="3" borderId="1" xfId="139" applyNumberFormat="1" applyFont="1" applyFill="1" applyBorder="1" applyAlignment="1">
      <alignment horizontal="center" vertical="center" wrapText="1"/>
    </xf>
    <xf numFmtId="0" fontId="30" fillId="3" borderId="1" xfId="86" applyFont="1" applyFill="1" applyBorder="1" applyAlignment="1">
      <alignment horizontal="center" vertical="center" wrapText="1"/>
    </xf>
    <xf numFmtId="0" fontId="30" fillId="3" borderId="1" xfId="84" applyFont="1" applyFill="1" applyBorder="1" applyAlignment="1">
      <alignment horizontal="center" vertical="center" wrapText="1"/>
    </xf>
    <xf numFmtId="0" fontId="30" fillId="3" borderId="1" xfId="28" applyNumberFormat="1" applyFont="1" applyFill="1" applyBorder="1" applyAlignment="1">
      <alignment horizontal="center" vertical="center" wrapText="1"/>
    </xf>
    <xf numFmtId="185" fontId="30" fillId="3" borderId="1" xfId="0" applyNumberFormat="1" applyFont="1" applyFill="1" applyBorder="1" applyAlignment="1">
      <alignment horizontal="center" vertical="center" wrapText="1"/>
    </xf>
    <xf numFmtId="49" fontId="30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30" fillId="3" borderId="1" xfId="77" applyNumberFormat="1" applyFont="1" applyFill="1" applyBorder="1" applyAlignment="1">
      <alignment horizontal="center" vertical="center" wrapText="1"/>
    </xf>
    <xf numFmtId="186" fontId="30" fillId="3" borderId="1" xfId="0" applyNumberFormat="1" applyFont="1" applyFill="1" applyBorder="1" applyAlignment="1">
      <alignment horizontal="center" vertical="center" wrapText="1"/>
    </xf>
    <xf numFmtId="1" fontId="30" fillId="3" borderId="1" xfId="0" applyNumberFormat="1" applyFont="1" applyFill="1" applyBorder="1" applyAlignment="1">
      <alignment horizontal="center" vertical="center" wrapText="1"/>
    </xf>
    <xf numFmtId="0" fontId="30" fillId="3" borderId="1" xfId="77" applyFont="1" applyFill="1" applyBorder="1" applyAlignment="1">
      <alignment horizontal="center" vertical="center" wrapText="1"/>
    </xf>
    <xf numFmtId="0" fontId="30" fillId="3" borderId="1" xfId="84" applyNumberFormat="1" applyFont="1" applyFill="1" applyBorder="1" applyAlignment="1">
      <alignment horizontal="center" vertical="center" wrapText="1"/>
    </xf>
    <xf numFmtId="187" fontId="30" fillId="3" borderId="1" xfId="0" applyNumberFormat="1" applyFont="1" applyFill="1" applyBorder="1" applyAlignment="1">
      <alignment horizontal="center" vertical="center" wrapText="1"/>
    </xf>
    <xf numFmtId="4" fontId="30" fillId="3" borderId="1" xfId="1" applyNumberFormat="1" applyFont="1" applyFill="1" applyBorder="1" applyAlignment="1">
      <alignment horizontal="center" vertical="center" wrapText="1"/>
    </xf>
    <xf numFmtId="188" fontId="30" fillId="3" borderId="1" xfId="0" applyNumberFormat="1" applyFont="1" applyFill="1" applyBorder="1" applyAlignment="1">
      <alignment horizontal="center" vertical="center" wrapText="1"/>
    </xf>
    <xf numFmtId="189" fontId="30" fillId="3" borderId="1" xfId="0" applyNumberFormat="1" applyFont="1" applyFill="1" applyBorder="1" applyAlignment="1">
      <alignment horizontal="center" vertical="center" wrapText="1"/>
    </xf>
    <xf numFmtId="0" fontId="30" fillId="3" borderId="0" xfId="138" applyFont="1" applyFill="1" applyAlignment="1">
      <alignment horizontal="center" vertical="center" wrapText="1"/>
    </xf>
    <xf numFmtId="0" fontId="29" fillId="3" borderId="0" xfId="0" applyFont="1" applyFill="1" applyAlignment="1">
      <alignment horizontal="center" vertical="center" wrapText="1"/>
    </xf>
    <xf numFmtId="0" fontId="30" fillId="3" borderId="0" xfId="0" applyFont="1" applyFill="1" applyAlignment="1">
      <alignment horizontal="center" vertical="center" wrapText="1"/>
    </xf>
    <xf numFmtId="0" fontId="31" fillId="3" borderId="0" xfId="0" applyFont="1" applyFill="1" applyAlignment="1">
      <alignment horizontal="center" vertical="center" wrapText="1"/>
    </xf>
    <xf numFmtId="0" fontId="32" fillId="3" borderId="0" xfId="0" applyFont="1" applyFill="1" applyAlignment="1">
      <alignment horizontal="center" vertical="center" wrapText="1"/>
    </xf>
    <xf numFmtId="0" fontId="31" fillId="0" borderId="1" xfId="0" applyNumberFormat="1" applyFont="1" applyFill="1" applyBorder="1" applyAlignment="1">
      <alignment horizontal="center" vertical="center" wrapText="1"/>
    </xf>
    <xf numFmtId="181" fontId="31" fillId="0" borderId="1" xfId="0" applyNumberFormat="1" applyFont="1" applyFill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/>
    </xf>
    <xf numFmtId="49" fontId="31" fillId="0" borderId="1" xfId="0" applyNumberFormat="1" applyFont="1" applyBorder="1" applyAlignment="1">
      <alignment horizontal="center" vertical="center"/>
    </xf>
    <xf numFmtId="182" fontId="31" fillId="0" borderId="1" xfId="0" applyNumberFormat="1" applyFont="1" applyBorder="1" applyAlignment="1">
      <alignment horizontal="center" vertical="center"/>
    </xf>
    <xf numFmtId="182" fontId="30" fillId="0" borderId="1" xfId="0" applyNumberFormat="1" applyFont="1" applyBorder="1" applyAlignment="1">
      <alignment horizontal="center" vertical="center"/>
    </xf>
    <xf numFmtId="180" fontId="30" fillId="0" borderId="1" xfId="0" applyNumberFormat="1" applyFont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1" fillId="0" borderId="1" xfId="0" applyNumberFormat="1" applyFont="1" applyFill="1" applyBorder="1" applyAlignment="1">
      <alignment horizontal="center" vertical="center"/>
    </xf>
    <xf numFmtId="182" fontId="31" fillId="0" borderId="1" xfId="0" applyNumberFormat="1" applyFont="1" applyBorder="1" applyAlignment="1">
      <alignment horizontal="center" vertical="center" wrapText="1"/>
    </xf>
    <xf numFmtId="0" fontId="31" fillId="0" borderId="1" xfId="0" applyNumberFormat="1" applyFont="1" applyBorder="1" applyAlignment="1">
      <alignment horizontal="center" vertical="center"/>
    </xf>
    <xf numFmtId="182" fontId="30" fillId="0" borderId="1" xfId="0" applyNumberFormat="1" applyFont="1" applyBorder="1" applyAlignment="1">
      <alignment horizontal="center" vertical="center" wrapText="1"/>
    </xf>
    <xf numFmtId="180" fontId="30" fillId="0" borderId="1" xfId="0" applyNumberFormat="1" applyFont="1" applyBorder="1" applyAlignment="1">
      <alignment horizontal="center" vertical="center" wrapText="1"/>
    </xf>
    <xf numFmtId="182" fontId="31" fillId="0" borderId="1" xfId="0" applyNumberFormat="1" applyFont="1" applyFill="1" applyBorder="1" applyAlignment="1">
      <alignment horizontal="center" vertical="center" wrapText="1"/>
    </xf>
    <xf numFmtId="182" fontId="30" fillId="0" borderId="1" xfId="0" applyNumberFormat="1" applyFont="1" applyFill="1" applyBorder="1" applyAlignment="1">
      <alignment horizontal="center" vertical="center" wrapText="1"/>
    </xf>
    <xf numFmtId="180" fontId="30" fillId="0" borderId="1" xfId="0" applyNumberFormat="1" applyFont="1" applyFill="1" applyBorder="1" applyAlignment="1">
      <alignment horizontal="center" vertical="center" wrapText="1"/>
    </xf>
    <xf numFmtId="182" fontId="33" fillId="0" borderId="1" xfId="0" applyNumberFormat="1" applyFont="1" applyBorder="1" applyAlignment="1">
      <alignment horizontal="center" vertical="center"/>
    </xf>
    <xf numFmtId="180" fontId="34" fillId="0" borderId="1" xfId="0" applyNumberFormat="1" applyFont="1" applyBorder="1" applyAlignment="1">
      <alignment horizontal="center" vertical="center" wrapText="1"/>
    </xf>
    <xf numFmtId="0" fontId="31" fillId="3" borderId="0" xfId="0" applyFont="1" applyFill="1" applyAlignment="1">
      <alignment horizontal="left" vertical="center" wrapText="1"/>
    </xf>
    <xf numFmtId="0" fontId="29" fillId="3" borderId="1" xfId="0" applyNumberFormat="1" applyFont="1" applyFill="1" applyBorder="1" applyAlignment="1">
      <alignment horizontal="left" vertical="center" wrapText="1"/>
    </xf>
    <xf numFmtId="0" fontId="30" fillId="3" borderId="1" xfId="0" applyFont="1" applyFill="1" applyBorder="1" applyAlignment="1">
      <alignment horizontal="left" vertical="center" wrapText="1"/>
    </xf>
    <xf numFmtId="182" fontId="30" fillId="3" borderId="1" xfId="0" applyNumberFormat="1" applyFont="1" applyFill="1" applyBorder="1" applyAlignment="1">
      <alignment horizontal="left" vertical="center" wrapText="1"/>
    </xf>
    <xf numFmtId="2" fontId="30" fillId="3" borderId="1" xfId="0" applyNumberFormat="1" applyFont="1" applyFill="1" applyBorder="1" applyAlignment="1">
      <alignment horizontal="left" vertical="center" wrapText="1" shrinkToFit="1"/>
    </xf>
    <xf numFmtId="177" fontId="30" fillId="3" borderId="1" xfId="0" applyNumberFormat="1" applyFont="1" applyFill="1" applyBorder="1" applyAlignment="1">
      <alignment horizontal="left" vertical="center" wrapText="1"/>
    </xf>
    <xf numFmtId="0" fontId="30" fillId="3" borderId="1" xfId="0" applyNumberFormat="1" applyFont="1" applyFill="1" applyBorder="1" applyAlignment="1">
      <alignment horizontal="left" vertical="center" wrapText="1"/>
    </xf>
    <xf numFmtId="0" fontId="30" fillId="3" borderId="1" xfId="84" applyFont="1" applyFill="1" applyBorder="1" applyAlignment="1">
      <alignment horizontal="left" vertical="center" wrapText="1"/>
    </xf>
    <xf numFmtId="4" fontId="30" fillId="3" borderId="1" xfId="1" applyNumberFormat="1" applyFont="1" applyFill="1" applyBorder="1" applyAlignment="1">
      <alignment horizontal="left" vertical="center" wrapText="1"/>
    </xf>
    <xf numFmtId="0" fontId="31" fillId="0" borderId="1" xfId="0" applyNumberFormat="1" applyFont="1" applyFill="1" applyBorder="1" applyAlignment="1">
      <alignment horizontal="left" vertical="center" wrapText="1"/>
    </xf>
    <xf numFmtId="177" fontId="31" fillId="0" borderId="1" xfId="0" applyNumberFormat="1" applyFont="1" applyFill="1" applyBorder="1" applyAlignment="1">
      <alignment horizontal="left" vertical="center"/>
    </xf>
    <xf numFmtId="0" fontId="31" fillId="0" borderId="1" xfId="0" applyFont="1" applyFill="1" applyBorder="1" applyAlignment="1">
      <alignment horizontal="left" vertical="center"/>
    </xf>
    <xf numFmtId="0" fontId="30" fillId="0" borderId="1" xfId="0" applyNumberFormat="1" applyFont="1" applyFill="1" applyBorder="1" applyAlignment="1">
      <alignment horizontal="left" vertical="center" wrapText="1"/>
    </xf>
    <xf numFmtId="0" fontId="31" fillId="0" borderId="1" xfId="0" applyFont="1" applyFill="1" applyBorder="1" applyAlignment="1">
      <alignment horizontal="left" vertical="center" wrapText="1"/>
    </xf>
    <xf numFmtId="177" fontId="34" fillId="0" borderId="1" xfId="0" applyNumberFormat="1" applyFont="1" applyFill="1" applyBorder="1" applyAlignment="1">
      <alignment horizontal="left" vertical="center"/>
    </xf>
    <xf numFmtId="177" fontId="35" fillId="0" borderId="1" xfId="0" applyNumberFormat="1" applyFont="1" applyFill="1" applyBorder="1" applyAlignment="1">
      <alignment horizontal="left" vertical="center"/>
    </xf>
    <xf numFmtId="0" fontId="30" fillId="0" borderId="1" xfId="0" applyFont="1" applyBorder="1" applyAlignment="1">
      <alignment horizontal="center" vertical="center"/>
    </xf>
    <xf numFmtId="177" fontId="30" fillId="0" borderId="1" xfId="0" applyNumberFormat="1" applyFont="1" applyFill="1" applyBorder="1" applyAlignment="1">
      <alignment horizontal="left" vertical="center"/>
    </xf>
    <xf numFmtId="0" fontId="30" fillId="0" borderId="1" xfId="0" applyFont="1" applyFill="1" applyBorder="1" applyAlignment="1">
      <alignment horizontal="left" vertical="center"/>
    </xf>
    <xf numFmtId="49" fontId="31" fillId="0" borderId="1" xfId="1" applyNumberFormat="1" applyFont="1" applyBorder="1" applyAlignment="1" applyProtection="1">
      <alignment horizontal="center" vertical="center" wrapText="1"/>
      <protection locked="0"/>
    </xf>
    <xf numFmtId="4" fontId="31" fillId="2" borderId="1" xfId="1" applyNumberFormat="1" applyFont="1" applyFill="1" applyBorder="1" applyAlignment="1">
      <alignment horizontal="center" vertical="center"/>
    </xf>
    <xf numFmtId="49" fontId="31" fillId="0" borderId="1" xfId="1" applyNumberFormat="1" applyFont="1" applyFill="1" applyBorder="1" applyAlignment="1" applyProtection="1">
      <alignment horizontal="left" vertical="center" wrapText="1"/>
      <protection locked="0"/>
    </xf>
    <xf numFmtId="0" fontId="30" fillId="0" borderId="1" xfId="0" applyFont="1" applyBorder="1" applyAlignment="1">
      <alignment horizontal="center" vertical="center" wrapText="1"/>
    </xf>
    <xf numFmtId="0" fontId="31" fillId="3" borderId="1" xfId="0" applyFont="1" applyFill="1" applyBorder="1" applyAlignment="1">
      <alignment horizontal="center" vertical="center" wrapText="1"/>
    </xf>
    <xf numFmtId="0" fontId="30" fillId="3" borderId="1" xfId="138" applyFont="1" applyFill="1" applyBorder="1" applyAlignment="1">
      <alignment horizontal="center" vertical="center" wrapText="1"/>
    </xf>
    <xf numFmtId="0" fontId="30" fillId="3" borderId="1" xfId="1" applyNumberFormat="1" applyFont="1" applyFill="1" applyBorder="1" applyAlignment="1" applyProtection="1">
      <alignment horizontal="center" vertical="center" wrapText="1"/>
      <protection locked="0"/>
    </xf>
    <xf numFmtId="0" fontId="30" fillId="3" borderId="1" xfId="0" applyNumberFormat="1" applyFont="1" applyFill="1" applyBorder="1" applyAlignment="1">
      <alignment horizontal="center" vertical="center" wrapText="1"/>
    </xf>
    <xf numFmtId="182" fontId="30" fillId="3" borderId="1" xfId="0" applyNumberFormat="1" applyFont="1" applyFill="1" applyBorder="1" applyAlignment="1">
      <alignment horizontal="center" vertical="center" wrapText="1"/>
    </xf>
    <xf numFmtId="184" fontId="30" fillId="3" borderId="1" xfId="0" applyNumberFormat="1" applyFont="1" applyFill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/>
    </xf>
    <xf numFmtId="0" fontId="24" fillId="3" borderId="1" xfId="0" applyFont="1" applyFill="1" applyBorder="1" applyAlignment="1">
      <alignment horizontal="center" vertical="center" wrapText="1"/>
    </xf>
    <xf numFmtId="0" fontId="25" fillId="3" borderId="1" xfId="0" applyFont="1" applyFill="1" applyBorder="1" applyAlignment="1">
      <alignment horizontal="center" vertical="center" wrapText="1"/>
    </xf>
    <xf numFmtId="0" fontId="25" fillId="3" borderId="1" xfId="0" applyFont="1" applyFill="1" applyBorder="1" applyAlignment="1">
      <alignment horizontal="center" vertical="center"/>
    </xf>
    <xf numFmtId="0" fontId="26" fillId="3" borderId="1" xfId="0" applyNumberFormat="1" applyFont="1" applyFill="1" applyBorder="1" applyAlignment="1">
      <alignment horizontal="center" vertical="center"/>
    </xf>
    <xf numFmtId="176" fontId="28" fillId="3" borderId="1" xfId="0" applyNumberFormat="1" applyFont="1" applyFill="1" applyBorder="1" applyAlignment="1">
      <alignment horizontal="center" vertical="center" wrapText="1"/>
    </xf>
    <xf numFmtId="0" fontId="25" fillId="3" borderId="0" xfId="0" applyFont="1" applyFill="1" applyBorder="1" applyAlignment="1">
      <alignment horizontal="center" vertical="center"/>
    </xf>
    <xf numFmtId="0" fontId="26" fillId="3" borderId="2" xfId="0" applyFont="1" applyFill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 wrapText="1"/>
    </xf>
    <xf numFmtId="176" fontId="25" fillId="0" borderId="0" xfId="0" applyNumberFormat="1" applyFont="1" applyBorder="1" applyAlignment="1">
      <alignment horizontal="center" vertical="center" wrapText="1"/>
    </xf>
    <xf numFmtId="176" fontId="25" fillId="0" borderId="0" xfId="0" applyNumberFormat="1" applyFont="1" applyBorder="1" applyAlignment="1">
      <alignment horizontal="center" vertical="center"/>
    </xf>
    <xf numFmtId="182" fontId="31" fillId="0" borderId="1" xfId="0" applyNumberFormat="1" applyFont="1" applyBorder="1" applyAlignment="1">
      <alignment horizontal="center" vertical="center" wrapText="1"/>
    </xf>
    <xf numFmtId="182" fontId="31" fillId="0" borderId="1" xfId="0" applyNumberFormat="1" applyFont="1" applyBorder="1" applyAlignment="1">
      <alignment horizontal="center" vertical="center"/>
    </xf>
    <xf numFmtId="182" fontId="30" fillId="0" borderId="1" xfId="0" applyNumberFormat="1" applyFont="1" applyBorder="1" applyAlignment="1">
      <alignment horizontal="center" vertical="center"/>
    </xf>
    <xf numFmtId="182" fontId="31" fillId="0" borderId="1" xfId="0" applyNumberFormat="1" applyFont="1" applyFill="1" applyBorder="1" applyAlignment="1">
      <alignment horizontal="center" vertical="center" wrapText="1"/>
    </xf>
    <xf numFmtId="0" fontId="24" fillId="3" borderId="1" xfId="0" applyFont="1" applyFill="1" applyBorder="1" applyAlignment="1">
      <alignment horizontal="center" vertical="center" wrapText="1"/>
    </xf>
    <xf numFmtId="0" fontId="24" fillId="3" borderId="3" xfId="0" applyFont="1" applyFill="1" applyBorder="1" applyAlignment="1">
      <alignment horizontal="center" vertical="center" wrapText="1"/>
    </xf>
    <xf numFmtId="0" fontId="24" fillId="3" borderId="4" xfId="0" applyFont="1" applyFill="1" applyBorder="1" applyAlignment="1">
      <alignment horizontal="center" vertical="center" wrapText="1"/>
    </xf>
    <xf numFmtId="0" fontId="24" fillId="3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6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180" fontId="33" fillId="0" borderId="1" xfId="0" applyNumberFormat="1" applyFont="1" applyBorder="1" applyAlignment="1">
      <alignment horizontal="center" vertical="center"/>
    </xf>
    <xf numFmtId="180" fontId="30" fillId="0" borderId="1" xfId="0" applyNumberFormat="1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180" fontId="30" fillId="0" borderId="1" xfId="0" applyNumberFormat="1" applyFont="1" applyBorder="1" applyAlignment="1">
      <alignment horizontal="center" vertical="center"/>
    </xf>
    <xf numFmtId="180" fontId="30" fillId="0" borderId="1" xfId="0" applyNumberFormat="1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180" fontId="38" fillId="0" borderId="1" xfId="0" applyNumberFormat="1" applyFont="1" applyBorder="1" applyAlignment="1">
      <alignment horizontal="center" vertical="center" wrapText="1"/>
    </xf>
    <xf numFmtId="180" fontId="30" fillId="0" borderId="1" xfId="0" applyNumberFormat="1" applyFont="1" applyFill="1" applyBorder="1" applyAlignment="1">
      <alignment horizontal="center" vertical="center"/>
    </xf>
    <xf numFmtId="0" fontId="30" fillId="0" borderId="1" xfId="0" applyNumberFormat="1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 wrapText="1"/>
    </xf>
    <xf numFmtId="0" fontId="31" fillId="0" borderId="3" xfId="0" applyFont="1" applyBorder="1" applyAlignment="1">
      <alignment horizontal="center" vertical="center" wrapText="1"/>
    </xf>
    <xf numFmtId="0" fontId="31" fillId="0" borderId="5" xfId="0" applyFont="1" applyBorder="1" applyAlignment="1">
      <alignment horizontal="center" vertical="center" wrapText="1"/>
    </xf>
    <xf numFmtId="0" fontId="31" fillId="0" borderId="1" xfId="0" applyNumberFormat="1" applyFont="1" applyFill="1" applyBorder="1" applyAlignment="1">
      <alignment horizontal="center" vertical="center" wrapText="1"/>
    </xf>
    <xf numFmtId="182" fontId="30" fillId="0" borderId="1" xfId="0" applyNumberFormat="1" applyFont="1" applyBorder="1" applyAlignment="1">
      <alignment horizontal="center" vertical="center" wrapText="1"/>
    </xf>
    <xf numFmtId="0" fontId="31" fillId="0" borderId="1" xfId="0" applyNumberFormat="1" applyFont="1" applyBorder="1" applyAlignment="1">
      <alignment horizontal="center" vertical="center"/>
    </xf>
    <xf numFmtId="49" fontId="31" fillId="0" borderId="1" xfId="0" applyNumberFormat="1" applyFont="1" applyBorder="1" applyAlignment="1">
      <alignment horizontal="center" vertical="center"/>
    </xf>
    <xf numFmtId="181" fontId="31" fillId="0" borderId="1" xfId="0" applyNumberFormat="1" applyFont="1" applyFill="1" applyBorder="1" applyAlignment="1">
      <alignment horizontal="center" vertical="center"/>
    </xf>
    <xf numFmtId="182" fontId="31" fillId="0" borderId="1" xfId="0" applyNumberFormat="1" applyFont="1" applyBorder="1" applyAlignment="1">
      <alignment horizontal="center" vertical="center" wrapText="1"/>
    </xf>
    <xf numFmtId="182" fontId="30" fillId="0" borderId="1" xfId="0" applyNumberFormat="1" applyFont="1" applyFill="1" applyBorder="1" applyAlignment="1">
      <alignment horizontal="center" vertical="center" wrapText="1"/>
    </xf>
    <xf numFmtId="182" fontId="31" fillId="0" borderId="1" xfId="0" applyNumberFormat="1" applyFont="1" applyBorder="1" applyAlignment="1">
      <alignment horizontal="center" vertical="center"/>
    </xf>
    <xf numFmtId="182" fontId="30" fillId="0" borderId="1" xfId="0" applyNumberFormat="1" applyFont="1" applyBorder="1" applyAlignment="1">
      <alignment horizontal="center" vertical="center"/>
    </xf>
    <xf numFmtId="182" fontId="31" fillId="0" borderId="1" xfId="0" applyNumberFormat="1" applyFont="1" applyFill="1" applyBorder="1" applyAlignment="1">
      <alignment horizontal="center" vertical="center" wrapText="1"/>
    </xf>
    <xf numFmtId="182" fontId="33" fillId="0" borderId="1" xfId="0" applyNumberFormat="1" applyFont="1" applyBorder="1" applyAlignment="1">
      <alignment horizontal="center" vertical="center"/>
    </xf>
    <xf numFmtId="0" fontId="31" fillId="0" borderId="6" xfId="0" applyFont="1" applyBorder="1" applyAlignment="1">
      <alignment horizontal="center" vertical="center" wrapText="1"/>
    </xf>
    <xf numFmtId="180" fontId="33" fillId="0" borderId="6" xfId="0" applyNumberFormat="1" applyFont="1" applyBorder="1" applyAlignment="1">
      <alignment horizontal="center" vertical="center"/>
    </xf>
    <xf numFmtId="180" fontId="30" fillId="0" borderId="6" xfId="0" applyNumberFormat="1" applyFont="1" applyBorder="1" applyAlignment="1">
      <alignment horizontal="center" vertical="center" wrapText="1"/>
    </xf>
    <xf numFmtId="182" fontId="31" fillId="3" borderId="1" xfId="0" applyNumberFormat="1" applyFont="1" applyFill="1" applyBorder="1" applyAlignment="1">
      <alignment horizontal="center" vertical="center"/>
    </xf>
    <xf numFmtId="0" fontId="31" fillId="0" borderId="3" xfId="0" applyFont="1" applyBorder="1" applyAlignment="1">
      <alignment horizontal="center" vertical="center"/>
    </xf>
    <xf numFmtId="0" fontId="31" fillId="0" borderId="5" xfId="0" applyFont="1" applyBorder="1" applyAlignment="1">
      <alignment horizontal="center" vertical="center"/>
    </xf>
    <xf numFmtId="0" fontId="31" fillId="0" borderId="1" xfId="0" applyNumberFormat="1" applyFont="1" applyBorder="1" applyAlignment="1">
      <alignment horizontal="center" vertical="center" wrapText="1"/>
    </xf>
    <xf numFmtId="49" fontId="31" fillId="0" borderId="1" xfId="0" applyNumberFormat="1" applyFont="1" applyBorder="1" applyAlignment="1">
      <alignment horizontal="center" vertical="center" wrapText="1"/>
    </xf>
    <xf numFmtId="182" fontId="38" fillId="0" borderId="1" xfId="0" applyNumberFormat="1" applyFont="1" applyBorder="1" applyAlignment="1">
      <alignment horizontal="center" vertical="center" wrapText="1"/>
    </xf>
    <xf numFmtId="182" fontId="30" fillId="0" borderId="1" xfId="0" applyNumberFormat="1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/>
    </xf>
    <xf numFmtId="182" fontId="31" fillId="0" borderId="1" xfId="0" applyNumberFormat="1" applyFont="1" applyFill="1" applyBorder="1" applyAlignment="1">
      <alignment horizontal="center" vertical="center"/>
    </xf>
    <xf numFmtId="182" fontId="31" fillId="0" borderId="1" xfId="0" applyNumberFormat="1" applyFont="1" applyBorder="1" applyAlignment="1">
      <alignment vertical="center"/>
    </xf>
    <xf numFmtId="0" fontId="31" fillId="0" borderId="1" xfId="0" applyNumberFormat="1" applyFont="1" applyFill="1" applyBorder="1" applyAlignment="1">
      <alignment horizontal="center" vertical="center"/>
    </xf>
    <xf numFmtId="182" fontId="31" fillId="4" borderId="1" xfId="0" applyNumberFormat="1" applyFont="1" applyFill="1" applyBorder="1" applyAlignment="1">
      <alignment horizontal="center" vertical="center"/>
    </xf>
    <xf numFmtId="0" fontId="30" fillId="3" borderId="1" xfId="0" applyFont="1" applyFill="1" applyBorder="1" applyAlignment="1">
      <alignment horizontal="center" vertical="center" wrapText="1"/>
    </xf>
    <xf numFmtId="182" fontId="30" fillId="3" borderId="1" xfId="0" applyNumberFormat="1" applyFont="1" applyFill="1" applyBorder="1" applyAlignment="1">
      <alignment horizontal="center" vertical="center" wrapText="1"/>
    </xf>
    <xf numFmtId="181" fontId="30" fillId="3" borderId="1" xfId="0" applyNumberFormat="1" applyFont="1" applyFill="1" applyBorder="1" applyAlignment="1">
      <alignment horizontal="center" vertical="center" wrapText="1"/>
    </xf>
    <xf numFmtId="188" fontId="30" fillId="3" borderId="1" xfId="0" applyNumberFormat="1" applyFont="1" applyFill="1" applyBorder="1" applyAlignment="1">
      <alignment horizontal="center" vertical="center" wrapText="1"/>
    </xf>
    <xf numFmtId="0" fontId="30" fillId="3" borderId="3" xfId="0" applyFont="1" applyFill="1" applyBorder="1" applyAlignment="1">
      <alignment horizontal="center" vertical="center" wrapText="1"/>
    </xf>
    <xf numFmtId="0" fontId="30" fillId="3" borderId="4" xfId="0" applyFont="1" applyFill="1" applyBorder="1" applyAlignment="1">
      <alignment horizontal="center" vertical="center" wrapText="1"/>
    </xf>
    <xf numFmtId="0" fontId="30" fillId="3" borderId="5" xfId="0" applyFont="1" applyFill="1" applyBorder="1" applyAlignment="1">
      <alignment horizontal="center" vertical="center" wrapText="1"/>
    </xf>
    <xf numFmtId="0" fontId="30" fillId="3" borderId="1" xfId="138" applyFont="1" applyFill="1" applyBorder="1" applyAlignment="1">
      <alignment horizontal="center" vertical="center" wrapText="1"/>
    </xf>
    <xf numFmtId="180" fontId="30" fillId="3" borderId="1" xfId="0" applyNumberFormat="1" applyFont="1" applyFill="1" applyBorder="1" applyAlignment="1">
      <alignment horizontal="center" vertical="center" wrapText="1"/>
    </xf>
    <xf numFmtId="0" fontId="30" fillId="3" borderId="1" xfId="77" applyNumberFormat="1" applyFont="1" applyFill="1" applyBorder="1" applyAlignment="1">
      <alignment horizontal="center" vertical="center" wrapText="1"/>
    </xf>
    <xf numFmtId="0" fontId="30" fillId="3" borderId="1" xfId="0" applyNumberFormat="1" applyFont="1" applyFill="1" applyBorder="1" applyAlignment="1">
      <alignment horizontal="center" vertical="center" wrapText="1"/>
    </xf>
    <xf numFmtId="0" fontId="30" fillId="3" borderId="3" xfId="138" applyFont="1" applyFill="1" applyBorder="1" applyAlignment="1">
      <alignment horizontal="center" vertical="center" wrapText="1"/>
    </xf>
    <xf numFmtId="0" fontId="30" fillId="3" borderId="4" xfId="138" applyFont="1" applyFill="1" applyBorder="1" applyAlignment="1">
      <alignment horizontal="center" vertical="center" wrapText="1"/>
    </xf>
    <xf numFmtId="0" fontId="30" fillId="3" borderId="5" xfId="138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left" vertical="center" wrapText="1"/>
    </xf>
    <xf numFmtId="184" fontId="30" fillId="3" borderId="1" xfId="0" applyNumberFormat="1" applyFont="1" applyFill="1" applyBorder="1" applyAlignment="1">
      <alignment horizontal="center" vertical="center" wrapText="1"/>
    </xf>
    <xf numFmtId="177" fontId="30" fillId="3" borderId="1" xfId="0" applyNumberFormat="1" applyFont="1" applyFill="1" applyBorder="1" applyAlignment="1">
      <alignment horizontal="center" vertical="center" wrapText="1"/>
    </xf>
    <xf numFmtId="179" fontId="30" fillId="3" borderId="1" xfId="0" applyNumberFormat="1" applyFont="1" applyFill="1" applyBorder="1" applyAlignment="1">
      <alignment horizontal="center" vertical="center" wrapText="1"/>
    </xf>
    <xf numFmtId="185" fontId="30" fillId="3" borderId="1" xfId="0" applyNumberFormat="1" applyFont="1" applyFill="1" applyBorder="1" applyAlignment="1">
      <alignment horizontal="center" vertical="center" wrapText="1"/>
    </xf>
    <xf numFmtId="0" fontId="29" fillId="3" borderId="1" xfId="0" applyNumberFormat="1" applyFont="1" applyFill="1" applyBorder="1" applyAlignment="1">
      <alignment horizontal="center" vertical="center" wrapText="1"/>
    </xf>
    <xf numFmtId="0" fontId="30" fillId="3" borderId="1" xfId="28" applyNumberFormat="1" applyFont="1" applyFill="1" applyBorder="1" applyAlignment="1">
      <alignment horizontal="center" vertical="center" wrapText="1"/>
    </xf>
    <xf numFmtId="49" fontId="30" fillId="3" borderId="1" xfId="0" applyNumberFormat="1" applyFont="1" applyFill="1" applyBorder="1" applyAlignment="1">
      <alignment horizontal="center" vertical="center" wrapText="1"/>
    </xf>
    <xf numFmtId="0" fontId="30" fillId="3" borderId="1" xfId="76" applyNumberFormat="1" applyFont="1" applyFill="1" applyBorder="1" applyAlignment="1">
      <alignment horizontal="center" vertical="center" wrapText="1"/>
    </xf>
    <xf numFmtId="0" fontId="30" fillId="3" borderId="1" xfId="75" applyFont="1" applyFill="1" applyBorder="1" applyAlignment="1">
      <alignment horizontal="center" vertical="center" wrapText="1"/>
    </xf>
    <xf numFmtId="49" fontId="30" fillId="3" borderId="1" xfId="139" applyNumberFormat="1" applyFont="1" applyFill="1" applyBorder="1" applyAlignment="1">
      <alignment horizontal="center" vertical="center" wrapText="1"/>
    </xf>
    <xf numFmtId="182" fontId="30" fillId="3" borderId="1" xfId="1" applyNumberFormat="1" applyFont="1" applyFill="1" applyBorder="1" applyAlignment="1" applyProtection="1">
      <alignment horizontal="center" vertical="center" wrapText="1"/>
      <protection locked="0"/>
    </xf>
    <xf numFmtId="0" fontId="30" fillId="3" borderId="1" xfId="1" applyNumberFormat="1" applyFont="1" applyFill="1" applyBorder="1" applyAlignment="1" applyProtection="1">
      <alignment horizontal="center" vertical="center" wrapText="1"/>
      <protection locked="0"/>
    </xf>
    <xf numFmtId="179" fontId="30" fillId="3" borderId="1" xfId="139" applyNumberFormat="1" applyFont="1" applyFill="1" applyBorder="1" applyAlignment="1">
      <alignment horizontal="center" vertical="center" wrapText="1"/>
    </xf>
    <xf numFmtId="49" fontId="30" fillId="3" borderId="1" xfId="1" applyNumberFormat="1" applyFont="1" applyFill="1" applyBorder="1" applyAlignment="1" applyProtection="1">
      <alignment horizontal="center" vertical="center" wrapText="1"/>
      <protection locked="0"/>
    </xf>
    <xf numFmtId="2" fontId="30" fillId="3" borderId="1" xfId="1" applyNumberFormat="1" applyFont="1" applyFill="1" applyBorder="1" applyAlignment="1" applyProtection="1">
      <alignment horizontal="center" vertical="center" wrapText="1"/>
      <protection locked="0"/>
    </xf>
    <xf numFmtId="2" fontId="30" fillId="3" borderId="1" xfId="0" applyNumberFormat="1" applyFont="1" applyFill="1" applyBorder="1" applyAlignment="1">
      <alignment horizontal="center" vertical="center" wrapText="1"/>
    </xf>
    <xf numFmtId="182" fontId="30" fillId="3" borderId="1" xfId="142" applyNumberFormat="1" applyFont="1" applyFill="1" applyBorder="1" applyAlignment="1">
      <alignment horizontal="center" vertical="center" wrapText="1"/>
    </xf>
    <xf numFmtId="180" fontId="30" fillId="3" borderId="1" xfId="142" applyNumberFormat="1" applyFont="1" applyFill="1" applyBorder="1" applyAlignment="1">
      <alignment horizontal="center" vertical="center" wrapText="1"/>
    </xf>
    <xf numFmtId="2" fontId="30" fillId="3" borderId="1" xfId="142" applyNumberFormat="1" applyFont="1" applyFill="1" applyBorder="1" applyAlignment="1">
      <alignment horizontal="center" vertical="center" wrapText="1"/>
    </xf>
    <xf numFmtId="180" fontId="30" fillId="3" borderId="3" xfId="0" applyNumberFormat="1" applyFont="1" applyFill="1" applyBorder="1" applyAlignment="1">
      <alignment horizontal="center" vertical="center" wrapText="1"/>
    </xf>
    <xf numFmtId="180" fontId="30" fillId="3" borderId="5" xfId="0" applyNumberFormat="1" applyFont="1" applyFill="1" applyBorder="1" applyAlignment="1">
      <alignment horizontal="center" vertical="center" wrapText="1"/>
    </xf>
    <xf numFmtId="183" fontId="30" fillId="3" borderId="1" xfId="0" applyNumberFormat="1" applyFont="1" applyFill="1" applyBorder="1" applyAlignment="1">
      <alignment horizontal="center" vertical="center" wrapText="1"/>
    </xf>
    <xf numFmtId="183" fontId="30" fillId="3" borderId="3" xfId="0" applyNumberFormat="1" applyFont="1" applyFill="1" applyBorder="1" applyAlignment="1">
      <alignment horizontal="center" vertical="center" wrapText="1"/>
    </xf>
    <xf numFmtId="183" fontId="30" fillId="3" borderId="5" xfId="0" applyNumberFormat="1" applyFont="1" applyFill="1" applyBorder="1" applyAlignment="1">
      <alignment horizontal="center" vertical="center" wrapText="1"/>
    </xf>
    <xf numFmtId="0" fontId="30" fillId="3" borderId="1" xfId="141" quotePrefix="1" applyNumberFormat="1" applyFont="1" applyFill="1" applyBorder="1" applyAlignment="1">
      <alignment horizontal="center" vertical="center" wrapText="1"/>
    </xf>
    <xf numFmtId="0" fontId="37" fillId="3" borderId="0" xfId="0" applyNumberFormat="1" applyFont="1" applyFill="1" applyAlignment="1">
      <alignment horizontal="center" vertical="center" wrapText="1"/>
    </xf>
    <xf numFmtId="0" fontId="29" fillId="3" borderId="0" xfId="0" applyNumberFormat="1" applyFont="1" applyFill="1" applyBorder="1" applyAlignment="1">
      <alignment horizontal="center" vertical="center" wrapText="1"/>
    </xf>
    <xf numFmtId="0" fontId="29" fillId="3" borderId="8" xfId="0" applyNumberFormat="1" applyFont="1" applyFill="1" applyBorder="1" applyAlignment="1">
      <alignment horizontal="center" vertical="center" wrapText="1"/>
    </xf>
    <xf numFmtId="0" fontId="29" fillId="3" borderId="1" xfId="138" applyFont="1" applyFill="1" applyBorder="1" applyAlignment="1">
      <alignment horizontal="center" vertical="center" wrapText="1"/>
    </xf>
    <xf numFmtId="0" fontId="29" fillId="3" borderId="3" xfId="0" applyNumberFormat="1" applyFont="1" applyFill="1" applyBorder="1" applyAlignment="1">
      <alignment horizontal="center" vertical="center" wrapText="1"/>
    </xf>
    <xf numFmtId="0" fontId="29" fillId="3" borderId="5" xfId="0" applyNumberFormat="1" applyFont="1" applyFill="1" applyBorder="1" applyAlignment="1">
      <alignment horizontal="center" vertical="center" wrapText="1"/>
    </xf>
  </cellXfs>
  <cellStyles count="143">
    <cellStyle name="Normal" xfId="1"/>
    <cellStyle name="常规" xfId="0" builtinId="0"/>
    <cellStyle name="常规 10" xfId="2"/>
    <cellStyle name="常规 100" xfId="3"/>
    <cellStyle name="常规 102" xfId="4"/>
    <cellStyle name="常规 103" xfId="5"/>
    <cellStyle name="常规 104" xfId="6"/>
    <cellStyle name="常规 105" xfId="7"/>
    <cellStyle name="常规 106" xfId="8"/>
    <cellStyle name="常规 107" xfId="9"/>
    <cellStyle name="常规 109" xfId="10"/>
    <cellStyle name="常规 11" xfId="11"/>
    <cellStyle name="常规 111" xfId="12"/>
    <cellStyle name="常规 112" xfId="13"/>
    <cellStyle name="常规 113" xfId="14"/>
    <cellStyle name="常规 114" xfId="15"/>
    <cellStyle name="常规 115" xfId="16"/>
    <cellStyle name="常规 118" xfId="17"/>
    <cellStyle name="常规 119" xfId="18"/>
    <cellStyle name="常规 12" xfId="19"/>
    <cellStyle name="常规 120" xfId="20"/>
    <cellStyle name="常规 121" xfId="21"/>
    <cellStyle name="常规 122" xfId="22"/>
    <cellStyle name="常规 123" xfId="23"/>
    <cellStyle name="常规 126" xfId="24"/>
    <cellStyle name="常规 13" xfId="25"/>
    <cellStyle name="常规 134" xfId="26"/>
    <cellStyle name="常规 136" xfId="27"/>
    <cellStyle name="常规 14" xfId="28"/>
    <cellStyle name="常规 140" xfId="29"/>
    <cellStyle name="常规 141" xfId="30"/>
    <cellStyle name="常规 142" xfId="31"/>
    <cellStyle name="常规 143" xfId="32"/>
    <cellStyle name="常规 144" xfId="33"/>
    <cellStyle name="常规 146" xfId="34"/>
    <cellStyle name="常规 147" xfId="35"/>
    <cellStyle name="常规 148" xfId="36"/>
    <cellStyle name="常规 149" xfId="37"/>
    <cellStyle name="常规 15" xfId="38"/>
    <cellStyle name="常规 150" xfId="39"/>
    <cellStyle name="常规 152" xfId="40"/>
    <cellStyle name="常规 154" xfId="41"/>
    <cellStyle name="常规 156" xfId="42"/>
    <cellStyle name="常规 157" xfId="43"/>
    <cellStyle name="常规 158" xfId="44"/>
    <cellStyle name="常规 159" xfId="45"/>
    <cellStyle name="常规 16" xfId="46"/>
    <cellStyle name="常规 160" xfId="47"/>
    <cellStyle name="常规 161" xfId="48"/>
    <cellStyle name="常规 162" xfId="49"/>
    <cellStyle name="常规 164" xfId="50"/>
    <cellStyle name="常规 166" xfId="51"/>
    <cellStyle name="常规 167" xfId="52"/>
    <cellStyle name="常规 168" xfId="53"/>
    <cellStyle name="常规 169" xfId="54"/>
    <cellStyle name="常规 17" xfId="55"/>
    <cellStyle name="常规 170" xfId="56"/>
    <cellStyle name="常规 171" xfId="57"/>
    <cellStyle name="常规 172" xfId="58"/>
    <cellStyle name="常规 174" xfId="59"/>
    <cellStyle name="常规 175" xfId="60"/>
    <cellStyle name="常规 176" xfId="61"/>
    <cellStyle name="常规 177" xfId="62"/>
    <cellStyle name="常规 178" xfId="63"/>
    <cellStyle name="常规 179" xfId="64"/>
    <cellStyle name="常规 180" xfId="65"/>
    <cellStyle name="常规 181" xfId="66"/>
    <cellStyle name="常规 182" xfId="67"/>
    <cellStyle name="常规 184" xfId="68"/>
    <cellStyle name="常规 185" xfId="69"/>
    <cellStyle name="常规 186" xfId="70"/>
    <cellStyle name="常规 187" xfId="71"/>
    <cellStyle name="常规 188" xfId="72"/>
    <cellStyle name="常规 19" xfId="73"/>
    <cellStyle name="常规 2" xfId="74"/>
    <cellStyle name="常规 2 2" xfId="75"/>
    <cellStyle name="常规 2 3" xfId="76"/>
    <cellStyle name="常规 2 4" xfId="77"/>
    <cellStyle name="常规 20" xfId="78"/>
    <cellStyle name="常规 23" xfId="79"/>
    <cellStyle name="常规 24" xfId="80"/>
    <cellStyle name="常规 25" xfId="81"/>
    <cellStyle name="常规 26" xfId="82"/>
    <cellStyle name="常规 28" xfId="83"/>
    <cellStyle name="常规 3" xfId="84"/>
    <cellStyle name="常规 39" xfId="85"/>
    <cellStyle name="常规 4" xfId="86"/>
    <cellStyle name="常规 40" xfId="87"/>
    <cellStyle name="常规 41" xfId="88"/>
    <cellStyle name="常规 42" xfId="89"/>
    <cellStyle name="常规 43" xfId="90"/>
    <cellStyle name="常规 44" xfId="91"/>
    <cellStyle name="常规 45" xfId="92"/>
    <cellStyle name="常规 46" xfId="93"/>
    <cellStyle name="常规 49" xfId="94"/>
    <cellStyle name="常规 5" xfId="95"/>
    <cellStyle name="常规 5 10" xfId="96"/>
    <cellStyle name="常规 5 3" xfId="97"/>
    <cellStyle name="常规 5 4" xfId="98"/>
    <cellStyle name="常规 5 5" xfId="99"/>
    <cellStyle name="常规 5 6" xfId="100"/>
    <cellStyle name="常规 5 7" xfId="101"/>
    <cellStyle name="常规 5 8" xfId="102"/>
    <cellStyle name="常规 50" xfId="103"/>
    <cellStyle name="常规 51" xfId="104"/>
    <cellStyle name="常规 54" xfId="105"/>
    <cellStyle name="常规 56" xfId="106"/>
    <cellStyle name="常规 57" xfId="107"/>
    <cellStyle name="常规 58" xfId="108"/>
    <cellStyle name="常规 59" xfId="109"/>
    <cellStyle name="常规 6" xfId="110"/>
    <cellStyle name="常规 60" xfId="111"/>
    <cellStyle name="常规 61" xfId="112"/>
    <cellStyle name="常规 62" xfId="113"/>
    <cellStyle name="常规 64" xfId="114"/>
    <cellStyle name="常规 67" xfId="115"/>
    <cellStyle name="常规 68" xfId="116"/>
    <cellStyle name="常规 69" xfId="117"/>
    <cellStyle name="常规 7" xfId="118"/>
    <cellStyle name="常规 70" xfId="119"/>
    <cellStyle name="常规 72" xfId="120"/>
    <cellStyle name="常规 73" xfId="121"/>
    <cellStyle name="常规 74" xfId="122"/>
    <cellStyle name="常规 75" xfId="123"/>
    <cellStyle name="常规 76" xfId="124"/>
    <cellStyle name="常规 79" xfId="125"/>
    <cellStyle name="常规 8" xfId="126"/>
    <cellStyle name="常规 80" xfId="127"/>
    <cellStyle name="常规 89" xfId="128"/>
    <cellStyle name="常规 9" xfId="129"/>
    <cellStyle name="常规 92" xfId="130"/>
    <cellStyle name="常规 93" xfId="131"/>
    <cellStyle name="常规 94" xfId="132"/>
    <cellStyle name="常规 95" xfId="133"/>
    <cellStyle name="常规 96" xfId="134"/>
    <cellStyle name="常规 97" xfId="135"/>
    <cellStyle name="常规 98" xfId="136"/>
    <cellStyle name="常规 99" xfId="137"/>
    <cellStyle name="常规_Sheet1" xfId="138"/>
    <cellStyle name="常规_Sheet1_1" xfId="139"/>
    <cellStyle name="常规_Sheet1_Sheet3" xfId="140"/>
    <cellStyle name="常规_Sheet3" xfId="141"/>
    <cellStyle name="千位分隔" xfId="142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cuments/tencent%20files/2624804911/filerecv/&#27719;&#24635;&#38468;&#20214;4&#65306;&#20840;&#26085;&#21046;&#26222;&#36890;&#26412;&#31185;&#27605;&#19994;&#35770;&#25991;&#24037;&#20316;&#37327;&#32479;&#35745;&#34920;&#8212;&#19978;&#20132;063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毕业论文工作量统计表"/>
    </sheetNames>
    <sheetDataSet>
      <sheetData sheetId="0" refreshError="1">
        <row r="5">
          <cell r="B5" t="str">
            <v>李咏梅</v>
          </cell>
          <cell r="C5">
            <v>11</v>
          </cell>
        </row>
        <row r="6">
          <cell r="B6" t="str">
            <v>莫其逊</v>
          </cell>
          <cell r="C6">
            <v>10</v>
          </cell>
        </row>
        <row r="7">
          <cell r="B7" t="str">
            <v>潘盼</v>
          </cell>
          <cell r="C7">
            <v>11</v>
          </cell>
        </row>
        <row r="8">
          <cell r="B8" t="str">
            <v>张建强</v>
          </cell>
          <cell r="C8">
            <v>11</v>
          </cell>
        </row>
        <row r="9">
          <cell r="B9" t="str">
            <v>张兴华</v>
          </cell>
          <cell r="C9">
            <v>11</v>
          </cell>
        </row>
        <row r="10">
          <cell r="B10" t="str">
            <v>秦卫红、顾慧雯</v>
          </cell>
          <cell r="C10">
            <v>11</v>
          </cell>
        </row>
        <row r="11">
          <cell r="B11" t="str">
            <v>李群英</v>
          </cell>
          <cell r="C11">
            <v>9</v>
          </cell>
        </row>
        <row r="12">
          <cell r="B12" t="str">
            <v>连智平</v>
          </cell>
          <cell r="C12">
            <v>10</v>
          </cell>
        </row>
        <row r="13">
          <cell r="B13" t="str">
            <v>梁业梅</v>
          </cell>
          <cell r="C13">
            <v>6</v>
          </cell>
        </row>
        <row r="14">
          <cell r="B14" t="str">
            <v>龙慧</v>
          </cell>
          <cell r="C14">
            <v>10</v>
          </cell>
        </row>
        <row r="15">
          <cell r="B15" t="str">
            <v>吕志革</v>
          </cell>
          <cell r="C15">
            <v>12</v>
          </cell>
        </row>
        <row r="16">
          <cell r="B16" t="str">
            <v>陶波、杨真宝</v>
          </cell>
          <cell r="C16">
            <v>7</v>
          </cell>
        </row>
        <row r="17">
          <cell r="B17" t="str">
            <v>伍燕琼</v>
          </cell>
          <cell r="C17">
            <v>5</v>
          </cell>
        </row>
        <row r="18">
          <cell r="B18" t="str">
            <v>伍月琼</v>
          </cell>
          <cell r="C18">
            <v>9</v>
          </cell>
        </row>
        <row r="19">
          <cell r="B19" t="str">
            <v>杨灿</v>
          </cell>
          <cell r="C19">
            <v>6</v>
          </cell>
        </row>
        <row r="20">
          <cell r="B20" t="str">
            <v>冯小琅、黄展鹏</v>
          </cell>
          <cell r="C20">
            <v>2</v>
          </cell>
        </row>
        <row r="21">
          <cell r="B21" t="str">
            <v>吕扬</v>
          </cell>
          <cell r="C21">
            <v>5</v>
          </cell>
        </row>
        <row r="22">
          <cell r="B22" t="str">
            <v>叶婷</v>
          </cell>
          <cell r="C22">
            <v>11</v>
          </cell>
        </row>
        <row r="23">
          <cell r="B23" t="str">
            <v>张界平</v>
          </cell>
          <cell r="C23">
            <v>7</v>
          </cell>
        </row>
        <row r="24">
          <cell r="B24" t="str">
            <v>张乾一</v>
          </cell>
          <cell r="C24">
            <v>3</v>
          </cell>
        </row>
        <row r="25">
          <cell r="B25" t="str">
            <v>王继煌</v>
          </cell>
          <cell r="C25">
            <v>2</v>
          </cell>
        </row>
        <row r="26">
          <cell r="B26" t="str">
            <v>秦晓春</v>
          </cell>
          <cell r="C26">
            <v>5</v>
          </cell>
        </row>
        <row r="27">
          <cell r="B27" t="str">
            <v>谭静</v>
          </cell>
          <cell r="C27">
            <v>3</v>
          </cell>
        </row>
        <row r="28">
          <cell r="B28" t="str">
            <v>余安顺</v>
          </cell>
          <cell r="C28">
            <v>12</v>
          </cell>
        </row>
        <row r="29">
          <cell r="B29" t="str">
            <v>梁峰</v>
          </cell>
          <cell r="C29">
            <v>8</v>
          </cell>
        </row>
        <row r="30">
          <cell r="B30" t="str">
            <v>胡华中</v>
          </cell>
          <cell r="C30">
            <v>6</v>
          </cell>
        </row>
        <row r="31">
          <cell r="B31" t="str">
            <v>闫杰</v>
          </cell>
          <cell r="C31">
            <v>5</v>
          </cell>
        </row>
        <row r="32">
          <cell r="B32" t="str">
            <v>金磊</v>
          </cell>
          <cell r="C32">
            <v>6</v>
          </cell>
        </row>
        <row r="33">
          <cell r="B33" t="str">
            <v>梁燕敏</v>
          </cell>
          <cell r="C33">
            <v>7</v>
          </cell>
        </row>
        <row r="34">
          <cell r="B34" t="str">
            <v>李茵</v>
          </cell>
          <cell r="C34">
            <v>7</v>
          </cell>
        </row>
        <row r="35">
          <cell r="B35" t="str">
            <v>孙远志</v>
          </cell>
          <cell r="C35">
            <v>8</v>
          </cell>
        </row>
        <row r="36">
          <cell r="B36" t="str">
            <v>范前程</v>
          </cell>
          <cell r="C36">
            <v>7</v>
          </cell>
        </row>
        <row r="37">
          <cell r="B37" t="str">
            <v>张欣</v>
          </cell>
          <cell r="C37">
            <v>7</v>
          </cell>
        </row>
        <row r="38">
          <cell r="B38" t="str">
            <v>杜丽娜</v>
          </cell>
          <cell r="C38">
            <v>7</v>
          </cell>
        </row>
        <row r="39">
          <cell r="B39" t="str">
            <v>李超玲</v>
          </cell>
          <cell r="C39">
            <v>3</v>
          </cell>
        </row>
        <row r="40">
          <cell r="B40" t="str">
            <v>曾纪刚</v>
          </cell>
          <cell r="C40">
            <v>6</v>
          </cell>
        </row>
        <row r="41">
          <cell r="B41" t="str">
            <v>刘鹤</v>
          </cell>
          <cell r="C41">
            <v>9</v>
          </cell>
        </row>
        <row r="42">
          <cell r="B42" t="str">
            <v>邱建伟、梁骊楠</v>
          </cell>
          <cell r="C42">
            <v>9</v>
          </cell>
        </row>
        <row r="43">
          <cell r="B43" t="str">
            <v>周祚山</v>
          </cell>
          <cell r="C43">
            <v>5</v>
          </cell>
        </row>
        <row r="44">
          <cell r="B44" t="str">
            <v>唐优泉</v>
          </cell>
          <cell r="C44">
            <v>4</v>
          </cell>
        </row>
        <row r="45">
          <cell r="B45" t="str">
            <v>吴振华</v>
          </cell>
          <cell r="C45">
            <v>4</v>
          </cell>
        </row>
        <row r="46">
          <cell r="B46" t="str">
            <v>徐京耀</v>
          </cell>
          <cell r="C46">
            <v>9</v>
          </cell>
        </row>
        <row r="47">
          <cell r="B47" t="str">
            <v>蒋颖丽</v>
          </cell>
          <cell r="C47">
            <v>12</v>
          </cell>
        </row>
        <row r="48">
          <cell r="B48" t="str">
            <v>付华、李燕</v>
          </cell>
          <cell r="C48">
            <v>8</v>
          </cell>
        </row>
        <row r="49">
          <cell r="B49" t="str">
            <v>刘丽丽</v>
          </cell>
          <cell r="C49">
            <v>8</v>
          </cell>
        </row>
        <row r="50">
          <cell r="B50" t="str">
            <v>周晶晶</v>
          </cell>
          <cell r="C50">
            <v>8</v>
          </cell>
        </row>
        <row r="51">
          <cell r="B51" t="str">
            <v>芦茂季</v>
          </cell>
          <cell r="C51">
            <v>8</v>
          </cell>
        </row>
        <row r="52">
          <cell r="B52" t="str">
            <v>雷寅丹</v>
          </cell>
          <cell r="C52">
            <v>8</v>
          </cell>
        </row>
        <row r="53">
          <cell r="B53" t="str">
            <v>冼永光</v>
          </cell>
          <cell r="C53">
            <v>8</v>
          </cell>
        </row>
        <row r="54">
          <cell r="B54" t="str">
            <v>张帆</v>
          </cell>
          <cell r="C54">
            <v>8</v>
          </cell>
        </row>
        <row r="55">
          <cell r="B55" t="str">
            <v>吴婷</v>
          </cell>
          <cell r="C55">
            <v>8</v>
          </cell>
        </row>
        <row r="56">
          <cell r="B56" t="str">
            <v>房瑜丹</v>
          </cell>
          <cell r="C56">
            <v>8</v>
          </cell>
        </row>
        <row r="57">
          <cell r="B57" t="str">
            <v>罗延博</v>
          </cell>
          <cell r="C57">
            <v>8</v>
          </cell>
        </row>
        <row r="58">
          <cell r="B58" t="str">
            <v>傅长永</v>
          </cell>
          <cell r="C58">
            <v>7</v>
          </cell>
        </row>
        <row r="59">
          <cell r="B59" t="str">
            <v>刘莹</v>
          </cell>
          <cell r="C59">
            <v>7</v>
          </cell>
        </row>
        <row r="60">
          <cell r="B60" t="str">
            <v>卢功文</v>
          </cell>
          <cell r="C60">
            <v>8</v>
          </cell>
        </row>
        <row r="61">
          <cell r="B61" t="str">
            <v>唐风帆</v>
          </cell>
          <cell r="C61">
            <v>8</v>
          </cell>
        </row>
        <row r="62">
          <cell r="B62" t="str">
            <v>陈辉</v>
          </cell>
          <cell r="C62">
            <v>8</v>
          </cell>
        </row>
        <row r="63">
          <cell r="B63" t="str">
            <v>罗宁</v>
          </cell>
          <cell r="C63">
            <v>12</v>
          </cell>
        </row>
        <row r="64">
          <cell r="B64" t="str">
            <v>王思扬</v>
          </cell>
          <cell r="C64">
            <v>12</v>
          </cell>
        </row>
        <row r="65">
          <cell r="B65" t="str">
            <v>刘治</v>
          </cell>
          <cell r="C65">
            <v>4</v>
          </cell>
        </row>
        <row r="66">
          <cell r="B66" t="str">
            <v>李燕林</v>
          </cell>
          <cell r="C66">
            <v>12</v>
          </cell>
        </row>
        <row r="67">
          <cell r="B67" t="str">
            <v>张素梅</v>
          </cell>
          <cell r="C67">
            <v>4</v>
          </cell>
        </row>
        <row r="68">
          <cell r="B68" t="str">
            <v>李银昌</v>
          </cell>
          <cell r="C68">
            <v>8</v>
          </cell>
        </row>
        <row r="69">
          <cell r="B69" t="str">
            <v>蒙莉丝</v>
          </cell>
          <cell r="C69">
            <v>8</v>
          </cell>
        </row>
        <row r="70">
          <cell r="B70" t="str">
            <v>蒋政权</v>
          </cell>
          <cell r="C70">
            <v>4</v>
          </cell>
        </row>
        <row r="71">
          <cell r="B71" t="str">
            <v>陆军</v>
          </cell>
          <cell r="C71">
            <v>5</v>
          </cell>
        </row>
        <row r="72">
          <cell r="B72" t="str">
            <v>钟珂</v>
          </cell>
          <cell r="C72">
            <v>5</v>
          </cell>
        </row>
        <row r="73">
          <cell r="B73" t="str">
            <v>廖文芳</v>
          </cell>
          <cell r="C73">
            <v>4</v>
          </cell>
        </row>
        <row r="74">
          <cell r="B74" t="str">
            <v>谭丽林</v>
          </cell>
          <cell r="C74">
            <v>5</v>
          </cell>
        </row>
        <row r="75">
          <cell r="B75" t="str">
            <v>吴笛霜</v>
          </cell>
          <cell r="C75">
            <v>5</v>
          </cell>
        </row>
        <row r="76">
          <cell r="B76" t="str">
            <v>何旭娜</v>
          </cell>
          <cell r="C76">
            <v>12</v>
          </cell>
        </row>
        <row r="77">
          <cell r="B77" t="str">
            <v>杨亚斌</v>
          </cell>
          <cell r="C77">
            <v>5</v>
          </cell>
        </row>
        <row r="78">
          <cell r="B78" t="str">
            <v>张燕</v>
          </cell>
          <cell r="C78">
            <v>3</v>
          </cell>
        </row>
        <row r="79">
          <cell r="B79" t="str">
            <v>兰源红</v>
          </cell>
          <cell r="C79">
            <v>4</v>
          </cell>
        </row>
        <row r="80">
          <cell r="B80" t="str">
            <v>覃建恩</v>
          </cell>
          <cell r="C80">
            <v>5</v>
          </cell>
        </row>
        <row r="81">
          <cell r="B81" t="str">
            <v>廖勤</v>
          </cell>
          <cell r="C81">
            <v>5</v>
          </cell>
        </row>
        <row r="82">
          <cell r="B82" t="str">
            <v>杨帆</v>
          </cell>
          <cell r="C82">
            <v>1</v>
          </cell>
        </row>
        <row r="83">
          <cell r="B83" t="str">
            <v>李鲲</v>
          </cell>
          <cell r="C83">
            <v>8</v>
          </cell>
        </row>
        <row r="84">
          <cell r="B84" t="str">
            <v>白海</v>
          </cell>
          <cell r="C84">
            <v>8</v>
          </cell>
        </row>
        <row r="85">
          <cell r="B85" t="str">
            <v>梁满朝</v>
          </cell>
          <cell r="C85">
            <v>8</v>
          </cell>
        </row>
        <row r="86">
          <cell r="B86" t="str">
            <v>黎孟珠</v>
          </cell>
          <cell r="C86">
            <v>8</v>
          </cell>
        </row>
        <row r="87">
          <cell r="B87" t="str">
            <v>刘兆剑</v>
          </cell>
          <cell r="C87">
            <v>8</v>
          </cell>
        </row>
        <row r="88">
          <cell r="B88" t="str">
            <v>秦国峰</v>
          </cell>
          <cell r="C88">
            <v>8</v>
          </cell>
        </row>
        <row r="89">
          <cell r="B89" t="str">
            <v>糜沛纹</v>
          </cell>
          <cell r="C89">
            <v>8</v>
          </cell>
        </row>
        <row r="90">
          <cell r="B90" t="str">
            <v>于新业</v>
          </cell>
          <cell r="C90">
            <v>8</v>
          </cell>
        </row>
        <row r="91">
          <cell r="B91" t="str">
            <v>伍玉霞</v>
          </cell>
          <cell r="C91">
            <v>5</v>
          </cell>
        </row>
        <row r="92">
          <cell r="B92" t="str">
            <v>张治龙</v>
          </cell>
          <cell r="C92">
            <v>5</v>
          </cell>
        </row>
        <row r="93">
          <cell r="B93" t="str">
            <v>覃维献</v>
          </cell>
          <cell r="C93">
            <v>5</v>
          </cell>
        </row>
        <row r="94">
          <cell r="B94" t="str">
            <v>宾泽云</v>
          </cell>
          <cell r="C94">
            <v>1</v>
          </cell>
        </row>
        <row r="95">
          <cell r="B95" t="str">
            <v>高凡丁、汪豪</v>
          </cell>
          <cell r="C95">
            <v>12</v>
          </cell>
        </row>
        <row r="96">
          <cell r="B96" t="str">
            <v>聂辉、秦洁</v>
          </cell>
          <cell r="C96">
            <v>9</v>
          </cell>
        </row>
        <row r="97">
          <cell r="B97" t="str">
            <v>熊伟</v>
          </cell>
          <cell r="C97">
            <v>2</v>
          </cell>
        </row>
        <row r="98">
          <cell r="B98" t="str">
            <v>张琰旎</v>
          </cell>
          <cell r="C98">
            <v>4</v>
          </cell>
        </row>
        <row r="99">
          <cell r="B99" t="str">
            <v>熊伟、王运来</v>
          </cell>
          <cell r="C99">
            <v>2</v>
          </cell>
        </row>
        <row r="100">
          <cell r="B100" t="str">
            <v>聂辉</v>
          </cell>
          <cell r="C100">
            <v>1</v>
          </cell>
        </row>
        <row r="101">
          <cell r="B101" t="str">
            <v>陈雪映</v>
          </cell>
          <cell r="C101">
            <v>8</v>
          </cell>
        </row>
        <row r="102">
          <cell r="B102" t="str">
            <v>蔡志刚</v>
          </cell>
          <cell r="C102">
            <v>11</v>
          </cell>
        </row>
        <row r="103">
          <cell r="B103" t="str">
            <v>李雅日</v>
          </cell>
          <cell r="C103">
            <v>7</v>
          </cell>
        </row>
        <row r="104">
          <cell r="B104" t="str">
            <v>蒋迎桂</v>
          </cell>
          <cell r="C104">
            <v>7</v>
          </cell>
        </row>
        <row r="105">
          <cell r="B105" t="str">
            <v>覃立群</v>
          </cell>
          <cell r="C105">
            <v>7</v>
          </cell>
        </row>
        <row r="106">
          <cell r="B106" t="str">
            <v>吴筱荣</v>
          </cell>
          <cell r="C106">
            <v>12</v>
          </cell>
        </row>
        <row r="107">
          <cell r="B107" t="str">
            <v>胡澎</v>
          </cell>
          <cell r="C107">
            <v>12</v>
          </cell>
        </row>
        <row r="108">
          <cell r="B108" t="str">
            <v>汤洁</v>
          </cell>
          <cell r="C108">
            <v>9</v>
          </cell>
        </row>
        <row r="109">
          <cell r="B109" t="str">
            <v>邓涌康</v>
          </cell>
          <cell r="C109">
            <v>9</v>
          </cell>
        </row>
        <row r="110">
          <cell r="B110" t="str">
            <v>唐松华、付婷</v>
          </cell>
          <cell r="C110">
            <v>9</v>
          </cell>
        </row>
        <row r="111">
          <cell r="B111" t="str">
            <v>左志玲</v>
          </cell>
          <cell r="C111">
            <v>7</v>
          </cell>
        </row>
        <row r="112">
          <cell r="B112" t="str">
            <v>杜树贤、文春</v>
          </cell>
          <cell r="C112">
            <v>7</v>
          </cell>
        </row>
        <row r="113">
          <cell r="B113" t="str">
            <v>陈洁斌</v>
          </cell>
          <cell r="C113">
            <v>8</v>
          </cell>
        </row>
        <row r="114">
          <cell r="B114" t="str">
            <v>牛海英</v>
          </cell>
          <cell r="C114">
            <v>8</v>
          </cell>
        </row>
        <row r="115">
          <cell r="B115" t="str">
            <v>黄建彪</v>
          </cell>
          <cell r="C115">
            <v>8</v>
          </cell>
        </row>
        <row r="116">
          <cell r="B116" t="str">
            <v>苏远峰</v>
          </cell>
          <cell r="C116">
            <v>8</v>
          </cell>
        </row>
        <row r="117">
          <cell r="B117" t="str">
            <v>李宁</v>
          </cell>
          <cell r="C117">
            <v>8</v>
          </cell>
        </row>
        <row r="118">
          <cell r="B118" t="str">
            <v>吴宗大</v>
          </cell>
          <cell r="C118">
            <v>8</v>
          </cell>
        </row>
        <row r="119">
          <cell r="B119" t="str">
            <v>李勇</v>
          </cell>
          <cell r="C119">
            <v>8</v>
          </cell>
        </row>
        <row r="120">
          <cell r="B120" t="str">
            <v>黎科</v>
          </cell>
          <cell r="C120">
            <v>8</v>
          </cell>
        </row>
        <row r="121">
          <cell r="B121" t="str">
            <v>王咏华</v>
          </cell>
          <cell r="C121">
            <v>8</v>
          </cell>
        </row>
        <row r="122">
          <cell r="B122" t="str">
            <v>陈志凌</v>
          </cell>
          <cell r="C122">
            <v>6</v>
          </cell>
        </row>
        <row r="123">
          <cell r="B123" t="str">
            <v>唐杰</v>
          </cell>
          <cell r="C123">
            <v>8</v>
          </cell>
        </row>
        <row r="124">
          <cell r="B124" t="str">
            <v>马莉</v>
          </cell>
          <cell r="C124">
            <v>8</v>
          </cell>
        </row>
        <row r="125">
          <cell r="B125" t="str">
            <v>陈艳</v>
          </cell>
          <cell r="C125">
            <v>8</v>
          </cell>
        </row>
        <row r="126">
          <cell r="B126" t="str">
            <v>罗培中</v>
          </cell>
          <cell r="C126">
            <v>7</v>
          </cell>
        </row>
        <row r="127">
          <cell r="B127" t="str">
            <v>王琳</v>
          </cell>
          <cell r="C127">
            <v>6</v>
          </cell>
        </row>
        <row r="128">
          <cell r="B128" t="str">
            <v>廖思洁</v>
          </cell>
          <cell r="C128">
            <v>8</v>
          </cell>
        </row>
        <row r="129">
          <cell r="B129" t="str">
            <v>崔超</v>
          </cell>
          <cell r="C129">
            <v>8</v>
          </cell>
        </row>
        <row r="130">
          <cell r="B130" t="str">
            <v>文晓浩</v>
          </cell>
          <cell r="C130">
            <v>5</v>
          </cell>
        </row>
        <row r="131">
          <cell r="B131" t="str">
            <v>唐智勇</v>
          </cell>
          <cell r="C131">
            <v>8</v>
          </cell>
        </row>
        <row r="132">
          <cell r="B132" t="str">
            <v>廖晶晶</v>
          </cell>
          <cell r="C132">
            <v>8</v>
          </cell>
        </row>
        <row r="133">
          <cell r="B133" t="str">
            <v>罗旭东</v>
          </cell>
          <cell r="C133">
            <v>8</v>
          </cell>
        </row>
        <row r="134">
          <cell r="B134" t="str">
            <v>刘啸岚</v>
          </cell>
          <cell r="C134">
            <v>8</v>
          </cell>
        </row>
        <row r="135">
          <cell r="B135" t="str">
            <v>罗芸</v>
          </cell>
          <cell r="C135">
            <v>3</v>
          </cell>
        </row>
        <row r="136">
          <cell r="B136" t="str">
            <v>胡迎春</v>
          </cell>
          <cell r="C136">
            <v>6</v>
          </cell>
        </row>
        <row r="137">
          <cell r="B137" t="str">
            <v>牟向伟</v>
          </cell>
          <cell r="C137">
            <v>5</v>
          </cell>
        </row>
        <row r="138">
          <cell r="B138" t="str">
            <v>黄 煜</v>
          </cell>
          <cell r="C138">
            <v>8</v>
          </cell>
        </row>
        <row r="139">
          <cell r="B139" t="str">
            <v>黄植功</v>
          </cell>
          <cell r="C139">
            <v>8</v>
          </cell>
        </row>
        <row r="140">
          <cell r="B140" t="str">
            <v>韦春荣</v>
          </cell>
          <cell r="C140">
            <v>8</v>
          </cell>
        </row>
        <row r="141">
          <cell r="B141" t="str">
            <v>万理</v>
          </cell>
          <cell r="C141">
            <v>8</v>
          </cell>
        </row>
        <row r="142">
          <cell r="B142" t="str">
            <v>莫心幸</v>
          </cell>
          <cell r="C142">
            <v>8</v>
          </cell>
        </row>
        <row r="143">
          <cell r="B143" t="str">
            <v>李祖裕</v>
          </cell>
          <cell r="C143">
            <v>2</v>
          </cell>
        </row>
        <row r="144">
          <cell r="B144" t="str">
            <v>张继海</v>
          </cell>
          <cell r="C144">
            <v>8</v>
          </cell>
        </row>
        <row r="145">
          <cell r="B145" t="str">
            <v>莫世富</v>
          </cell>
          <cell r="C145">
            <v>7</v>
          </cell>
        </row>
        <row r="146">
          <cell r="B146" t="str">
            <v>廖维奇</v>
          </cell>
          <cell r="C146">
            <v>1</v>
          </cell>
        </row>
        <row r="147">
          <cell r="B147" t="str">
            <v>陈志</v>
          </cell>
          <cell r="C147">
            <v>7</v>
          </cell>
        </row>
        <row r="148">
          <cell r="B148" t="str">
            <v>黄嫦娥</v>
          </cell>
          <cell r="C148">
            <v>3</v>
          </cell>
        </row>
        <row r="149">
          <cell r="B149" t="str">
            <v>黄嫦娥、李新凯</v>
          </cell>
          <cell r="C149">
            <v>3</v>
          </cell>
        </row>
        <row r="150">
          <cell r="B150" t="str">
            <v>刘兴海</v>
          </cell>
          <cell r="C150">
            <v>2</v>
          </cell>
        </row>
        <row r="151">
          <cell r="B151" t="str">
            <v>邹强</v>
          </cell>
          <cell r="C151">
            <v>1</v>
          </cell>
        </row>
        <row r="152">
          <cell r="B152" t="str">
            <v>周静峰</v>
          </cell>
          <cell r="C152">
            <v>2</v>
          </cell>
        </row>
        <row r="153">
          <cell r="B153" t="str">
            <v>夏宇强</v>
          </cell>
          <cell r="C153">
            <v>3</v>
          </cell>
        </row>
        <row r="154">
          <cell r="B154" t="str">
            <v>杨亮</v>
          </cell>
          <cell r="C154">
            <v>3</v>
          </cell>
        </row>
        <row r="155">
          <cell r="B155" t="str">
            <v>宁杰</v>
          </cell>
          <cell r="C155">
            <v>2</v>
          </cell>
        </row>
        <row r="156">
          <cell r="B156" t="str">
            <v>欧金乐</v>
          </cell>
          <cell r="C156">
            <v>1</v>
          </cell>
        </row>
        <row r="157">
          <cell r="B157" t="str">
            <v>黄华剑</v>
          </cell>
          <cell r="C157">
            <v>1</v>
          </cell>
        </row>
        <row r="158">
          <cell r="B158" t="str">
            <v>张波</v>
          </cell>
          <cell r="C158">
            <v>1</v>
          </cell>
        </row>
        <row r="159">
          <cell r="B159" t="str">
            <v>岑畅升</v>
          </cell>
          <cell r="C159">
            <v>1</v>
          </cell>
        </row>
        <row r="160">
          <cell r="B160" t="str">
            <v>曹树强</v>
          </cell>
          <cell r="C160">
            <v>1</v>
          </cell>
        </row>
        <row r="161">
          <cell r="B161" t="str">
            <v>田智</v>
          </cell>
          <cell r="C161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6"/>
  <sheetViews>
    <sheetView zoomScale="70" zoomScaleNormal="70" workbookViewId="0">
      <pane xSplit="1" ySplit="3" topLeftCell="B4" activePane="bottomRight" state="frozen"/>
      <selection pane="topRight" activeCell="D1" sqref="D1"/>
      <selection pane="bottomLeft" activeCell="A5" sqref="A5"/>
      <selection pane="bottomRight" activeCell="P1" sqref="P1:P3"/>
    </sheetView>
  </sheetViews>
  <sheetFormatPr defaultColWidth="9" defaultRowHeight="27" customHeight="1"/>
  <cols>
    <col min="1" max="1" width="18" style="120" bestFit="1" customWidth="1"/>
    <col min="2" max="2" width="5.88671875" style="120" bestFit="1" customWidth="1"/>
    <col min="3" max="4" width="6.77734375" style="120" customWidth="1"/>
    <col min="5" max="5" width="5.88671875" style="120" customWidth="1"/>
    <col min="6" max="6" width="5.44140625" style="120" customWidth="1"/>
    <col min="7" max="7" width="5.88671875" style="120" customWidth="1"/>
    <col min="8" max="8" width="7.21875" style="120" customWidth="1"/>
    <col min="9" max="9" width="6.6640625" style="120" customWidth="1"/>
    <col min="10" max="10" width="10.44140625" style="120" customWidth="1"/>
    <col min="11" max="11" width="10.109375" style="120" customWidth="1"/>
    <col min="12" max="12" width="9.109375" style="120" customWidth="1"/>
    <col min="13" max="13" width="10.88671875" style="118" customWidth="1"/>
    <col min="14" max="16384" width="9" style="120"/>
  </cols>
  <sheetData>
    <row r="1" spans="1:16" s="112" customFormat="1" ht="44.25" customHeight="1">
      <c r="A1" s="128" t="s">
        <v>35</v>
      </c>
      <c r="B1" s="128" t="s">
        <v>36</v>
      </c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9" t="s">
        <v>37</v>
      </c>
    </row>
    <row r="2" spans="1:16" s="112" customFormat="1" ht="27" customHeight="1">
      <c r="A2" s="128"/>
      <c r="B2" s="128" t="s">
        <v>38</v>
      </c>
      <c r="C2" s="128"/>
      <c r="D2" s="128"/>
      <c r="E2" s="128"/>
      <c r="F2" s="128"/>
      <c r="G2" s="128"/>
      <c r="H2" s="128"/>
      <c r="I2" s="128" t="s">
        <v>39</v>
      </c>
      <c r="J2" s="128" t="s">
        <v>70</v>
      </c>
      <c r="K2" s="128" t="s">
        <v>40</v>
      </c>
      <c r="L2" s="128" t="s">
        <v>41</v>
      </c>
      <c r="M2" s="128" t="s">
        <v>42</v>
      </c>
      <c r="N2" s="128" t="s">
        <v>43</v>
      </c>
      <c r="O2" s="128" t="s">
        <v>44</v>
      </c>
      <c r="P2" s="130"/>
    </row>
    <row r="3" spans="1:16" s="112" customFormat="1" ht="43.2">
      <c r="A3" s="128"/>
      <c r="B3" s="113" t="s">
        <v>45</v>
      </c>
      <c r="C3" s="113" t="s">
        <v>46</v>
      </c>
      <c r="D3" s="113" t="s">
        <v>47</v>
      </c>
      <c r="E3" s="113" t="s">
        <v>48</v>
      </c>
      <c r="F3" s="113" t="s">
        <v>49</v>
      </c>
      <c r="G3" s="113" t="s">
        <v>50</v>
      </c>
      <c r="H3" s="113" t="s">
        <v>51</v>
      </c>
      <c r="I3" s="128"/>
      <c r="J3" s="128"/>
      <c r="K3" s="128"/>
      <c r="L3" s="128"/>
      <c r="M3" s="128"/>
      <c r="N3" s="128"/>
      <c r="O3" s="128"/>
      <c r="P3" s="131"/>
    </row>
    <row r="4" spans="1:16" s="118" customFormat="1" ht="27" customHeight="1">
      <c r="A4" s="114" t="s">
        <v>3058</v>
      </c>
      <c r="B4" s="115">
        <f>SUM(C4,H4)</f>
        <v>31</v>
      </c>
      <c r="C4" s="115">
        <f>SUM(D4,E4,F4,G4)</f>
        <v>7</v>
      </c>
      <c r="D4" s="116">
        <v>2</v>
      </c>
      <c r="E4" s="115">
        <v>0</v>
      </c>
      <c r="F4" s="116">
        <v>4</v>
      </c>
      <c r="G4" s="115">
        <v>1</v>
      </c>
      <c r="H4" s="115">
        <v>24</v>
      </c>
      <c r="I4" s="114">
        <f>(D4+E4)*18+(F4+G4)*12+H4*9</f>
        <v>312</v>
      </c>
      <c r="J4" s="114">
        <f>B4*3</f>
        <v>93</v>
      </c>
      <c r="K4" s="115">
        <v>47.3</v>
      </c>
      <c r="L4" s="114">
        <f t="shared" ref="L4:L25" si="0">I4+J4</f>
        <v>405</v>
      </c>
      <c r="M4" s="117">
        <v>388.48</v>
      </c>
      <c r="N4" s="117">
        <v>60.3</v>
      </c>
      <c r="O4" s="117">
        <f t="shared" ref="O4:O25" si="1">L4-M4</f>
        <v>16.519999999999982</v>
      </c>
      <c r="P4" s="115">
        <f>SUMPRODUCT(TEXT(-O4-{0,0.05,0.1,0.2}*L4,"0;\0")*{0,10,10,30})</f>
        <v>0</v>
      </c>
    </row>
    <row r="5" spans="1:16" s="118" customFormat="1" ht="27" customHeight="1">
      <c r="A5" s="114" t="s">
        <v>52</v>
      </c>
      <c r="B5" s="115">
        <f t="shared" ref="B5:B25" si="2">SUM(C5,H5)</f>
        <v>20</v>
      </c>
      <c r="C5" s="115">
        <f t="shared" ref="C5:C25" si="3">SUM(D5,E5,F5,G5)</f>
        <v>7</v>
      </c>
      <c r="D5" s="116">
        <v>2</v>
      </c>
      <c r="E5" s="115">
        <v>1</v>
      </c>
      <c r="F5" s="116">
        <v>4</v>
      </c>
      <c r="G5" s="115">
        <v>0</v>
      </c>
      <c r="H5" s="115">
        <v>13</v>
      </c>
      <c r="I5" s="114">
        <f t="shared" ref="I5:I25" si="4">(D5+E5)*18+(F5+G5)*12+H5*9</f>
        <v>219</v>
      </c>
      <c r="J5" s="114">
        <f>B5*3</f>
        <v>60</v>
      </c>
      <c r="K5" s="115">
        <v>1757</v>
      </c>
      <c r="L5" s="114">
        <f t="shared" si="0"/>
        <v>279</v>
      </c>
      <c r="M5" s="117">
        <v>241.15</v>
      </c>
      <c r="N5" s="117">
        <v>47.36</v>
      </c>
      <c r="O5" s="117">
        <f t="shared" si="1"/>
        <v>37.849999999999994</v>
      </c>
      <c r="P5" s="115">
        <f>SUMPRODUCT(TEXT(-O5-{0,0.05,0.1,0.2}*L5,"0;\0")*{0,10,10,30})</f>
        <v>0</v>
      </c>
    </row>
    <row r="6" spans="1:16" s="118" customFormat="1" ht="27" customHeight="1">
      <c r="A6" s="114" t="s">
        <v>53</v>
      </c>
      <c r="B6" s="115">
        <f t="shared" si="2"/>
        <v>26</v>
      </c>
      <c r="C6" s="115">
        <f t="shared" si="3"/>
        <v>8</v>
      </c>
      <c r="D6" s="116">
        <v>3</v>
      </c>
      <c r="E6" s="115">
        <v>1</v>
      </c>
      <c r="F6" s="116">
        <v>4</v>
      </c>
      <c r="G6" s="115">
        <v>0</v>
      </c>
      <c r="H6" s="115">
        <v>18</v>
      </c>
      <c r="I6" s="114">
        <f t="shared" si="4"/>
        <v>282</v>
      </c>
      <c r="J6" s="114">
        <f>B6*3</f>
        <v>78</v>
      </c>
      <c r="K6" s="115">
        <v>445</v>
      </c>
      <c r="L6" s="114">
        <f t="shared" si="0"/>
        <v>360</v>
      </c>
      <c r="M6" s="117">
        <v>252.67</v>
      </c>
      <c r="N6" s="117">
        <v>104.55</v>
      </c>
      <c r="O6" s="117">
        <f t="shared" si="1"/>
        <v>107.33000000000001</v>
      </c>
      <c r="P6" s="115">
        <f>SUMPRODUCT(TEXT(-O6-{0,0.05,0.1,0.2}*L6,"0;\0")*{0,10,10,30})</f>
        <v>0</v>
      </c>
    </row>
    <row r="7" spans="1:16" s="118" customFormat="1" ht="27" customHeight="1">
      <c r="A7" s="114" t="s">
        <v>54</v>
      </c>
      <c r="B7" s="115">
        <f t="shared" si="2"/>
        <v>22</v>
      </c>
      <c r="C7" s="115">
        <f t="shared" si="3"/>
        <v>5</v>
      </c>
      <c r="D7" s="116">
        <v>2</v>
      </c>
      <c r="E7" s="115">
        <v>0</v>
      </c>
      <c r="F7" s="116">
        <v>3</v>
      </c>
      <c r="G7" s="115">
        <v>0</v>
      </c>
      <c r="H7" s="115">
        <v>17</v>
      </c>
      <c r="I7" s="114">
        <f t="shared" si="4"/>
        <v>225</v>
      </c>
      <c r="J7" s="114">
        <f t="shared" ref="J7:J25" si="5">B7*3</f>
        <v>66</v>
      </c>
      <c r="K7" s="115">
        <v>0</v>
      </c>
      <c r="L7" s="114">
        <f t="shared" si="0"/>
        <v>291</v>
      </c>
      <c r="M7" s="117">
        <v>212.7</v>
      </c>
      <c r="N7" s="117">
        <v>40.450000000000003</v>
      </c>
      <c r="O7" s="117">
        <f t="shared" si="1"/>
        <v>78.300000000000011</v>
      </c>
      <c r="P7" s="115">
        <f>SUMPRODUCT(TEXT(-O7-{0,0.05,0.1,0.2}*L7,"0;\0")*{0,10,10,30})</f>
        <v>0</v>
      </c>
    </row>
    <row r="8" spans="1:16" s="118" customFormat="1" ht="27" customHeight="1">
      <c r="A8" s="114" t="s">
        <v>55</v>
      </c>
      <c r="B8" s="115">
        <f t="shared" si="2"/>
        <v>32</v>
      </c>
      <c r="C8" s="115">
        <f t="shared" si="3"/>
        <v>6</v>
      </c>
      <c r="D8" s="116">
        <v>2</v>
      </c>
      <c r="E8" s="115">
        <v>0</v>
      </c>
      <c r="F8" s="116">
        <v>4</v>
      </c>
      <c r="G8" s="115">
        <v>0</v>
      </c>
      <c r="H8" s="115">
        <v>26</v>
      </c>
      <c r="I8" s="114">
        <f t="shared" si="4"/>
        <v>318</v>
      </c>
      <c r="J8" s="114">
        <f t="shared" si="5"/>
        <v>96</v>
      </c>
      <c r="K8" s="115">
        <v>25.82</v>
      </c>
      <c r="L8" s="114">
        <f t="shared" si="0"/>
        <v>414</v>
      </c>
      <c r="M8" s="117">
        <v>256.89999999999998</v>
      </c>
      <c r="N8" s="117">
        <v>153.58000000000001</v>
      </c>
      <c r="O8" s="117">
        <f t="shared" si="1"/>
        <v>157.10000000000002</v>
      </c>
      <c r="P8" s="115">
        <f>SUMPRODUCT(TEXT(-O8-{0,0.05,0.1,0.2}*L8,"0;\0")*{0,10,10,30})</f>
        <v>0</v>
      </c>
    </row>
    <row r="9" spans="1:16" s="118" customFormat="1" ht="27" customHeight="1">
      <c r="A9" s="114" t="s">
        <v>56</v>
      </c>
      <c r="B9" s="115">
        <f t="shared" si="2"/>
        <v>42</v>
      </c>
      <c r="C9" s="115">
        <f t="shared" si="3"/>
        <v>7</v>
      </c>
      <c r="D9" s="116">
        <v>2</v>
      </c>
      <c r="E9" s="115">
        <v>0</v>
      </c>
      <c r="F9" s="116">
        <v>4</v>
      </c>
      <c r="G9" s="115">
        <v>1</v>
      </c>
      <c r="H9" s="115">
        <v>35</v>
      </c>
      <c r="I9" s="114">
        <f t="shared" si="4"/>
        <v>411</v>
      </c>
      <c r="J9" s="114">
        <f t="shared" si="5"/>
        <v>126</v>
      </c>
      <c r="K9" s="115">
        <v>342.38</v>
      </c>
      <c r="L9" s="114">
        <f t="shared" si="0"/>
        <v>537</v>
      </c>
      <c r="M9" s="117">
        <v>383.72</v>
      </c>
      <c r="N9" s="117">
        <v>151.75</v>
      </c>
      <c r="O9" s="117">
        <f t="shared" si="1"/>
        <v>153.27999999999997</v>
      </c>
      <c r="P9" s="115">
        <f>SUMPRODUCT(TEXT(-O9-{0,0.05,0.1,0.2}*L9,"0;\0")*{0,10,10,30})</f>
        <v>0</v>
      </c>
    </row>
    <row r="10" spans="1:16" s="118" customFormat="1" ht="27" customHeight="1">
      <c r="A10" s="114" t="s">
        <v>57</v>
      </c>
      <c r="B10" s="115">
        <f t="shared" si="2"/>
        <v>41</v>
      </c>
      <c r="C10" s="115">
        <f t="shared" si="3"/>
        <v>7</v>
      </c>
      <c r="D10" s="116">
        <v>2</v>
      </c>
      <c r="E10" s="115">
        <v>0</v>
      </c>
      <c r="F10" s="116">
        <v>5</v>
      </c>
      <c r="G10" s="115">
        <v>0</v>
      </c>
      <c r="H10" s="115">
        <v>34</v>
      </c>
      <c r="I10" s="114">
        <f t="shared" si="4"/>
        <v>402</v>
      </c>
      <c r="J10" s="114">
        <f t="shared" si="5"/>
        <v>123</v>
      </c>
      <c r="K10" s="115">
        <v>3403</v>
      </c>
      <c r="L10" s="114">
        <f t="shared" si="0"/>
        <v>525</v>
      </c>
      <c r="M10" s="117">
        <v>256</v>
      </c>
      <c r="N10" s="117">
        <v>20.2</v>
      </c>
      <c r="O10" s="117">
        <f t="shared" si="1"/>
        <v>269</v>
      </c>
      <c r="P10" s="115">
        <f>SUMPRODUCT(TEXT(-O10-{0,0.05,0.1,0.2}*L10,"0;\0")*{0,10,10,30})</f>
        <v>0</v>
      </c>
    </row>
    <row r="11" spans="1:16" s="118" customFormat="1" ht="27" customHeight="1">
      <c r="A11" s="114" t="s">
        <v>58</v>
      </c>
      <c r="B11" s="115">
        <f t="shared" si="2"/>
        <v>22</v>
      </c>
      <c r="C11" s="115">
        <f t="shared" si="3"/>
        <v>6</v>
      </c>
      <c r="D11" s="116">
        <v>2</v>
      </c>
      <c r="E11" s="115">
        <v>0</v>
      </c>
      <c r="F11" s="116">
        <v>4</v>
      </c>
      <c r="G11" s="115">
        <v>0</v>
      </c>
      <c r="H11" s="115">
        <v>16</v>
      </c>
      <c r="I11" s="114">
        <f t="shared" si="4"/>
        <v>228</v>
      </c>
      <c r="J11" s="114">
        <f t="shared" si="5"/>
        <v>66</v>
      </c>
      <c r="K11" s="115">
        <v>29</v>
      </c>
      <c r="L11" s="114">
        <f t="shared" si="0"/>
        <v>294</v>
      </c>
      <c r="M11" s="117">
        <v>147.69999999999999</v>
      </c>
      <c r="N11" s="117">
        <v>79.2</v>
      </c>
      <c r="O11" s="117">
        <f t="shared" si="1"/>
        <v>146.30000000000001</v>
      </c>
      <c r="P11" s="115">
        <f>SUMPRODUCT(TEXT(-O11-{0,0.05,0.1,0.2}*L11,"0;\0")*{0,10,10,30})</f>
        <v>0</v>
      </c>
    </row>
    <row r="12" spans="1:16" s="118" customFormat="1" ht="27" customHeight="1">
      <c r="A12" s="114" t="s">
        <v>59</v>
      </c>
      <c r="B12" s="115">
        <f t="shared" si="2"/>
        <v>26</v>
      </c>
      <c r="C12" s="115">
        <f t="shared" si="3"/>
        <v>5</v>
      </c>
      <c r="D12" s="116">
        <v>1</v>
      </c>
      <c r="E12" s="115">
        <v>0</v>
      </c>
      <c r="F12" s="116">
        <v>4</v>
      </c>
      <c r="G12" s="115">
        <v>0</v>
      </c>
      <c r="H12" s="115">
        <v>21</v>
      </c>
      <c r="I12" s="114">
        <f t="shared" si="4"/>
        <v>255</v>
      </c>
      <c r="J12" s="114">
        <f t="shared" si="5"/>
        <v>78</v>
      </c>
      <c r="K12" s="115">
        <v>2404</v>
      </c>
      <c r="L12" s="114">
        <f t="shared" si="0"/>
        <v>333</v>
      </c>
      <c r="M12" s="117">
        <v>307.60000000000002</v>
      </c>
      <c r="N12" s="117">
        <v>68.5</v>
      </c>
      <c r="O12" s="117">
        <f t="shared" si="1"/>
        <v>25.399999999999977</v>
      </c>
      <c r="P12" s="115">
        <f>SUMPRODUCT(TEXT(-O12-{0,0.05,0.1,0.2}*L12,"0;\0")*{0,10,10,30})</f>
        <v>0</v>
      </c>
    </row>
    <row r="13" spans="1:16" s="118" customFormat="1" ht="27" customHeight="1">
      <c r="A13" s="114" t="s">
        <v>60</v>
      </c>
      <c r="B13" s="115">
        <f t="shared" si="2"/>
        <v>23</v>
      </c>
      <c r="C13" s="115">
        <f t="shared" si="3"/>
        <v>6</v>
      </c>
      <c r="D13" s="116">
        <v>2</v>
      </c>
      <c r="E13" s="115">
        <v>0</v>
      </c>
      <c r="F13" s="116">
        <v>4</v>
      </c>
      <c r="G13" s="115">
        <v>0</v>
      </c>
      <c r="H13" s="115">
        <v>17</v>
      </c>
      <c r="I13" s="114">
        <f t="shared" si="4"/>
        <v>237</v>
      </c>
      <c r="J13" s="114">
        <f t="shared" si="5"/>
        <v>69</v>
      </c>
      <c r="K13" s="115">
        <v>556</v>
      </c>
      <c r="L13" s="114">
        <f t="shared" si="0"/>
        <v>306</v>
      </c>
      <c r="M13" s="117">
        <v>155.4</v>
      </c>
      <c r="N13" s="117">
        <v>113.2</v>
      </c>
      <c r="O13" s="117">
        <f t="shared" si="1"/>
        <v>150.6</v>
      </c>
      <c r="P13" s="115">
        <f>SUMPRODUCT(TEXT(-O13-{0,0.05,0.1,0.2}*L13,"0;\0")*{0,10,10,30})</f>
        <v>0</v>
      </c>
    </row>
    <row r="14" spans="1:16" s="118" customFormat="1" ht="27" customHeight="1">
      <c r="A14" s="114" t="s">
        <v>61</v>
      </c>
      <c r="B14" s="115">
        <f t="shared" si="2"/>
        <v>32</v>
      </c>
      <c r="C14" s="115">
        <f t="shared" si="3"/>
        <v>6</v>
      </c>
      <c r="D14" s="116">
        <v>2</v>
      </c>
      <c r="E14" s="115">
        <v>0</v>
      </c>
      <c r="F14" s="116">
        <v>4</v>
      </c>
      <c r="G14" s="115">
        <v>0</v>
      </c>
      <c r="H14" s="115">
        <v>26</v>
      </c>
      <c r="I14" s="114">
        <f t="shared" si="4"/>
        <v>318</v>
      </c>
      <c r="J14" s="114">
        <f t="shared" si="5"/>
        <v>96</v>
      </c>
      <c r="K14" s="115">
        <v>1361.16</v>
      </c>
      <c r="L14" s="114">
        <f t="shared" si="0"/>
        <v>414</v>
      </c>
      <c r="M14" s="117">
        <v>312</v>
      </c>
      <c r="N14" s="117">
        <v>0</v>
      </c>
      <c r="O14" s="117">
        <f t="shared" si="1"/>
        <v>102</v>
      </c>
      <c r="P14" s="115">
        <f>SUMPRODUCT(TEXT(-O14-{0,0.05,0.1,0.2}*L14,"0;\0")*{0,10,10,30})</f>
        <v>0</v>
      </c>
    </row>
    <row r="15" spans="1:16" s="118" customFormat="1" ht="27" customHeight="1">
      <c r="A15" s="114" t="s">
        <v>62</v>
      </c>
      <c r="B15" s="115">
        <f t="shared" si="2"/>
        <v>49</v>
      </c>
      <c r="C15" s="115">
        <f t="shared" si="3"/>
        <v>6</v>
      </c>
      <c r="D15" s="116">
        <v>2</v>
      </c>
      <c r="E15" s="115">
        <v>0</v>
      </c>
      <c r="F15" s="116">
        <v>4</v>
      </c>
      <c r="G15" s="115">
        <v>0</v>
      </c>
      <c r="H15" s="115">
        <v>43</v>
      </c>
      <c r="I15" s="114">
        <f t="shared" si="4"/>
        <v>471</v>
      </c>
      <c r="J15" s="114">
        <f t="shared" si="5"/>
        <v>147</v>
      </c>
      <c r="K15" s="115">
        <v>2448.7800000000002</v>
      </c>
      <c r="L15" s="114">
        <f t="shared" si="0"/>
        <v>618</v>
      </c>
      <c r="M15" s="117">
        <v>269.85000000000002</v>
      </c>
      <c r="N15" s="117">
        <v>0</v>
      </c>
      <c r="O15" s="117">
        <f t="shared" si="1"/>
        <v>348.15</v>
      </c>
      <c r="P15" s="115">
        <f>SUMPRODUCT(TEXT(-O15-{0,0.05,0.1,0.2}*L15,"0;\0")*{0,10,10,30})</f>
        <v>0</v>
      </c>
    </row>
    <row r="16" spans="1:16" s="118" customFormat="1" ht="27" customHeight="1">
      <c r="A16" s="114" t="s">
        <v>11</v>
      </c>
      <c r="B16" s="115">
        <f t="shared" si="2"/>
        <v>41</v>
      </c>
      <c r="C16" s="115">
        <f t="shared" si="3"/>
        <v>7</v>
      </c>
      <c r="D16" s="116">
        <v>2</v>
      </c>
      <c r="E16" s="115">
        <v>0</v>
      </c>
      <c r="F16" s="116">
        <v>4</v>
      </c>
      <c r="G16" s="115">
        <v>1</v>
      </c>
      <c r="H16" s="115">
        <v>34</v>
      </c>
      <c r="I16" s="114">
        <f t="shared" si="4"/>
        <v>402</v>
      </c>
      <c r="J16" s="114">
        <f t="shared" si="5"/>
        <v>123</v>
      </c>
      <c r="K16" s="115">
        <v>2448.7800000000002</v>
      </c>
      <c r="L16" s="114">
        <f t="shared" si="0"/>
        <v>525</v>
      </c>
      <c r="M16" s="117">
        <v>461.24</v>
      </c>
      <c r="N16" s="117">
        <v>0</v>
      </c>
      <c r="O16" s="117">
        <f t="shared" si="1"/>
        <v>63.759999999999991</v>
      </c>
      <c r="P16" s="115">
        <f>SUMPRODUCT(TEXT(-O16-{0,0.05,0.1,0.2}*L16,"0;\0")*{0,10,10,30})</f>
        <v>0</v>
      </c>
    </row>
    <row r="17" spans="1:16" s="118" customFormat="1" ht="27" customHeight="1">
      <c r="A17" s="114" t="s">
        <v>3</v>
      </c>
      <c r="B17" s="115">
        <f t="shared" si="2"/>
        <v>23</v>
      </c>
      <c r="C17" s="115">
        <f t="shared" si="3"/>
        <v>5</v>
      </c>
      <c r="D17" s="116">
        <v>2</v>
      </c>
      <c r="E17" s="115">
        <v>0</v>
      </c>
      <c r="F17" s="116">
        <v>3</v>
      </c>
      <c r="G17" s="115">
        <v>0</v>
      </c>
      <c r="H17" s="115">
        <v>18</v>
      </c>
      <c r="I17" s="114">
        <f t="shared" si="4"/>
        <v>234</v>
      </c>
      <c r="J17" s="114">
        <f t="shared" si="5"/>
        <v>69</v>
      </c>
      <c r="K17" s="115">
        <v>143</v>
      </c>
      <c r="L17" s="114">
        <f t="shared" si="0"/>
        <v>303</v>
      </c>
      <c r="M17" s="117">
        <v>209.37</v>
      </c>
      <c r="N17" s="117">
        <v>98.15</v>
      </c>
      <c r="O17" s="117">
        <f t="shared" si="1"/>
        <v>93.63</v>
      </c>
      <c r="P17" s="115">
        <f>SUMPRODUCT(TEXT(-O17-{0,0.05,0.1,0.2}*L17,"0;\0")*{0,10,10,30})</f>
        <v>0</v>
      </c>
    </row>
    <row r="18" spans="1:16" s="118" customFormat="1" ht="34.799999999999997" customHeight="1">
      <c r="A18" s="114" t="s">
        <v>4</v>
      </c>
      <c r="B18" s="115">
        <f t="shared" si="2"/>
        <v>36</v>
      </c>
      <c r="C18" s="115">
        <f t="shared" si="3"/>
        <v>7</v>
      </c>
      <c r="D18" s="116">
        <v>2</v>
      </c>
      <c r="E18" s="115">
        <v>1</v>
      </c>
      <c r="F18" s="116">
        <v>4</v>
      </c>
      <c r="G18" s="115">
        <v>0</v>
      </c>
      <c r="H18" s="115">
        <v>29</v>
      </c>
      <c r="I18" s="114">
        <f t="shared" si="4"/>
        <v>363</v>
      </c>
      <c r="J18" s="114">
        <f t="shared" si="5"/>
        <v>108</v>
      </c>
      <c r="K18" s="115">
        <v>1888.79</v>
      </c>
      <c r="L18" s="114">
        <f t="shared" si="0"/>
        <v>471</v>
      </c>
      <c r="M18" s="117">
        <v>273.44</v>
      </c>
      <c r="N18" s="117">
        <v>44</v>
      </c>
      <c r="O18" s="117">
        <f t="shared" si="1"/>
        <v>197.56</v>
      </c>
      <c r="P18" s="115">
        <f>SUMPRODUCT(TEXT(-O18-{0,0.05,0.1,0.2}*L18,"0;\0")*{0,10,10,30})</f>
        <v>0</v>
      </c>
    </row>
    <row r="19" spans="1:16" s="118" customFormat="1" ht="27" customHeight="1">
      <c r="A19" s="114" t="s">
        <v>63</v>
      </c>
      <c r="B19" s="115">
        <f t="shared" si="2"/>
        <v>33</v>
      </c>
      <c r="C19" s="115">
        <f t="shared" si="3"/>
        <v>7</v>
      </c>
      <c r="D19" s="116">
        <v>2</v>
      </c>
      <c r="E19" s="115">
        <v>0</v>
      </c>
      <c r="F19" s="116">
        <v>5</v>
      </c>
      <c r="G19" s="115">
        <v>0</v>
      </c>
      <c r="H19" s="115">
        <v>26</v>
      </c>
      <c r="I19" s="114">
        <f t="shared" si="4"/>
        <v>330</v>
      </c>
      <c r="J19" s="114">
        <f t="shared" si="5"/>
        <v>99</v>
      </c>
      <c r="K19" s="115">
        <v>24.38</v>
      </c>
      <c r="L19" s="114">
        <f t="shared" si="0"/>
        <v>429</v>
      </c>
      <c r="M19" s="117">
        <v>299.41000000000003</v>
      </c>
      <c r="N19" s="117">
        <v>25.5</v>
      </c>
      <c r="O19" s="117">
        <f t="shared" si="1"/>
        <v>129.58999999999997</v>
      </c>
      <c r="P19" s="115">
        <f>SUMPRODUCT(TEXT(-O19-{0,0.05,0.1,0.2}*L19,"0;\0")*{0,10,10,30})</f>
        <v>0</v>
      </c>
    </row>
    <row r="20" spans="1:16" s="118" customFormat="1" ht="27" customHeight="1">
      <c r="A20" s="114" t="s">
        <v>64</v>
      </c>
      <c r="B20" s="115">
        <f t="shared" si="2"/>
        <v>31</v>
      </c>
      <c r="C20" s="115">
        <f t="shared" si="3"/>
        <v>6</v>
      </c>
      <c r="D20" s="116">
        <v>2</v>
      </c>
      <c r="E20" s="115">
        <v>0</v>
      </c>
      <c r="F20" s="116">
        <v>4</v>
      </c>
      <c r="G20" s="115">
        <v>0</v>
      </c>
      <c r="H20" s="115">
        <v>25</v>
      </c>
      <c r="I20" s="114">
        <f t="shared" si="4"/>
        <v>309</v>
      </c>
      <c r="J20" s="114">
        <f t="shared" si="5"/>
        <v>93</v>
      </c>
      <c r="K20" s="115">
        <v>391</v>
      </c>
      <c r="L20" s="114">
        <f t="shared" si="0"/>
        <v>402</v>
      </c>
      <c r="M20" s="117">
        <v>152.19999999999999</v>
      </c>
      <c r="N20" s="117">
        <v>0</v>
      </c>
      <c r="O20" s="117">
        <f t="shared" si="1"/>
        <v>249.8</v>
      </c>
      <c r="P20" s="115">
        <f>SUMPRODUCT(TEXT(-O20-{0,0.05,0.1,0.2}*L20,"0;\0")*{0,10,10,30})</f>
        <v>0</v>
      </c>
    </row>
    <row r="21" spans="1:16" s="118" customFormat="1" ht="27" customHeight="1">
      <c r="A21" s="114" t="s">
        <v>65</v>
      </c>
      <c r="B21" s="115">
        <f t="shared" si="2"/>
        <v>46</v>
      </c>
      <c r="C21" s="115">
        <f t="shared" si="3"/>
        <v>6</v>
      </c>
      <c r="D21" s="116">
        <v>2</v>
      </c>
      <c r="E21" s="115">
        <v>0</v>
      </c>
      <c r="F21" s="116">
        <v>4</v>
      </c>
      <c r="G21" s="115">
        <v>0</v>
      </c>
      <c r="H21" s="115">
        <v>40</v>
      </c>
      <c r="I21" s="114">
        <f t="shared" si="4"/>
        <v>444</v>
      </c>
      <c r="J21" s="114">
        <f t="shared" si="5"/>
        <v>138</v>
      </c>
      <c r="K21" s="115">
        <v>67.599999999999994</v>
      </c>
      <c r="L21" s="114">
        <f t="shared" si="0"/>
        <v>582</v>
      </c>
      <c r="M21" s="117">
        <v>598.22</v>
      </c>
      <c r="N21" s="117">
        <v>0</v>
      </c>
      <c r="O21" s="117">
        <f t="shared" si="1"/>
        <v>-16.220000000000027</v>
      </c>
      <c r="P21" s="115">
        <f>SUMPRODUCT(TEXT(-O21-{0,0.05,0.1,0.2}*L21,"0;\0")*{0,10,10,30})</f>
        <v>0</v>
      </c>
    </row>
    <row r="22" spans="1:16" s="118" customFormat="1" ht="27" customHeight="1">
      <c r="A22" s="114" t="s">
        <v>66</v>
      </c>
      <c r="B22" s="115">
        <f t="shared" si="2"/>
        <v>28</v>
      </c>
      <c r="C22" s="115">
        <f t="shared" si="3"/>
        <v>6</v>
      </c>
      <c r="D22" s="116">
        <v>2</v>
      </c>
      <c r="E22" s="115">
        <v>0</v>
      </c>
      <c r="F22" s="116">
        <v>4</v>
      </c>
      <c r="G22" s="115">
        <v>0</v>
      </c>
      <c r="H22" s="115">
        <v>22</v>
      </c>
      <c r="I22" s="114">
        <f t="shared" si="4"/>
        <v>282</v>
      </c>
      <c r="J22" s="114">
        <f t="shared" si="5"/>
        <v>84</v>
      </c>
      <c r="K22" s="115">
        <v>76.3</v>
      </c>
      <c r="L22" s="114">
        <f t="shared" si="0"/>
        <v>366</v>
      </c>
      <c r="M22" s="117">
        <v>196.47</v>
      </c>
      <c r="N22" s="117">
        <v>0</v>
      </c>
      <c r="O22" s="117">
        <f t="shared" si="1"/>
        <v>169.53</v>
      </c>
      <c r="P22" s="115">
        <f>SUMPRODUCT(TEXT(-O22-{0,0.05,0.1,0.2}*L22,"0;\0")*{0,10,10,30})</f>
        <v>0</v>
      </c>
    </row>
    <row r="23" spans="1:16" s="118" customFormat="1" ht="27" customHeight="1">
      <c r="A23" s="114" t="s">
        <v>21</v>
      </c>
      <c r="B23" s="115">
        <f t="shared" si="2"/>
        <v>41</v>
      </c>
      <c r="C23" s="115">
        <f t="shared" si="3"/>
        <v>5</v>
      </c>
      <c r="D23" s="116">
        <v>2</v>
      </c>
      <c r="E23" s="115">
        <v>0</v>
      </c>
      <c r="F23" s="116">
        <v>3</v>
      </c>
      <c r="G23" s="115">
        <v>0</v>
      </c>
      <c r="H23" s="115">
        <v>36</v>
      </c>
      <c r="I23" s="114">
        <f t="shared" si="4"/>
        <v>396</v>
      </c>
      <c r="J23" s="114">
        <f t="shared" si="5"/>
        <v>123</v>
      </c>
      <c r="K23" s="115">
        <v>8156</v>
      </c>
      <c r="L23" s="114">
        <f t="shared" si="0"/>
        <v>519</v>
      </c>
      <c r="M23" s="117">
        <v>165.9</v>
      </c>
      <c r="N23" s="117">
        <v>19.399999999999999</v>
      </c>
      <c r="O23" s="117">
        <f t="shared" si="1"/>
        <v>353.1</v>
      </c>
      <c r="P23" s="115">
        <f>SUMPRODUCT(TEXT(-O23-{0,0.05,0.1,0.2}*L23,"0;\0")*{0,10,10,30})</f>
        <v>0</v>
      </c>
    </row>
    <row r="24" spans="1:16" s="118" customFormat="1" ht="27" customHeight="1">
      <c r="A24" s="114" t="s">
        <v>67</v>
      </c>
      <c r="B24" s="115">
        <f t="shared" si="2"/>
        <v>8</v>
      </c>
      <c r="C24" s="115">
        <f t="shared" si="3"/>
        <v>1</v>
      </c>
      <c r="D24" s="115">
        <v>0</v>
      </c>
      <c r="E24" s="115">
        <v>0</v>
      </c>
      <c r="F24" s="115">
        <v>1</v>
      </c>
      <c r="G24" s="115">
        <v>0</v>
      </c>
      <c r="H24" s="115">
        <v>7</v>
      </c>
      <c r="I24" s="114">
        <f t="shared" si="4"/>
        <v>75</v>
      </c>
      <c r="J24" s="114">
        <f t="shared" si="5"/>
        <v>24</v>
      </c>
      <c r="K24" s="115">
        <v>600</v>
      </c>
      <c r="L24" s="114">
        <f t="shared" si="0"/>
        <v>99</v>
      </c>
      <c r="M24" s="117">
        <v>101.84</v>
      </c>
      <c r="N24" s="117">
        <v>0</v>
      </c>
      <c r="O24" s="117">
        <f t="shared" si="1"/>
        <v>-2.8400000000000034</v>
      </c>
      <c r="P24" s="115">
        <f>SUMPRODUCT(TEXT(-O24-{0,0.05,0.1,0.2}*L24,"0;\0")*{0,10,10,30})</f>
        <v>0</v>
      </c>
    </row>
    <row r="25" spans="1:16" s="118" customFormat="1" ht="43.8" customHeight="1">
      <c r="A25" s="119" t="s">
        <v>33</v>
      </c>
      <c r="B25" s="115">
        <f t="shared" si="2"/>
        <v>21</v>
      </c>
      <c r="C25" s="115">
        <f t="shared" si="3"/>
        <v>6</v>
      </c>
      <c r="D25" s="116">
        <v>2</v>
      </c>
      <c r="E25" s="115">
        <v>0</v>
      </c>
      <c r="F25" s="116">
        <v>4</v>
      </c>
      <c r="G25" s="115">
        <v>0</v>
      </c>
      <c r="H25" s="115">
        <v>15</v>
      </c>
      <c r="I25" s="114">
        <f t="shared" si="4"/>
        <v>219</v>
      </c>
      <c r="J25" s="114">
        <f t="shared" si="5"/>
        <v>63</v>
      </c>
      <c r="K25" s="115">
        <v>0</v>
      </c>
      <c r="L25" s="114">
        <f t="shared" si="0"/>
        <v>282</v>
      </c>
      <c r="M25" s="117">
        <v>162.19999999999999</v>
      </c>
      <c r="N25" s="117">
        <v>0</v>
      </c>
      <c r="O25" s="117">
        <f t="shared" si="1"/>
        <v>119.80000000000001</v>
      </c>
      <c r="P25" s="115">
        <f>SUMPRODUCT(TEXT(-O25-{0,0.05,0.1,0.2}*L25,"0;\0")*{0,10,10,30})</f>
        <v>0</v>
      </c>
    </row>
    <row r="26" spans="1:16" ht="27" customHeight="1">
      <c r="F26" s="121"/>
      <c r="G26" s="121"/>
      <c r="H26" s="120" t="s">
        <v>16</v>
      </c>
      <c r="I26" s="121">
        <f>SUM(I4:I25)</f>
        <v>6732</v>
      </c>
      <c r="J26" s="122">
        <f>SUM(J4:J25)</f>
        <v>2022</v>
      </c>
      <c r="K26" s="122">
        <f>SUM(K4:K25)</f>
        <v>26615.29</v>
      </c>
      <c r="L26" s="123">
        <f>SUM(L4:L25)</f>
        <v>8754</v>
      </c>
    </row>
  </sheetData>
  <mergeCells count="11">
    <mergeCell ref="O2:O3"/>
    <mergeCell ref="A1:A3"/>
    <mergeCell ref="J2:J3"/>
    <mergeCell ref="I2:I3"/>
    <mergeCell ref="K2:K3"/>
    <mergeCell ref="B1:O1"/>
    <mergeCell ref="P1:P3"/>
    <mergeCell ref="B2:H2"/>
    <mergeCell ref="L2:L3"/>
    <mergeCell ref="M2:M3"/>
    <mergeCell ref="N2:N3"/>
  </mergeCells>
  <phoneticPr fontId="7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26"/>
  <sheetViews>
    <sheetView zoomScale="70" zoomScaleNormal="70" workbookViewId="0">
      <selection activeCell="A14" sqref="A14"/>
    </sheetView>
  </sheetViews>
  <sheetFormatPr defaultColWidth="9" defaultRowHeight="27" customHeight="1"/>
  <cols>
    <col min="1" max="1" width="18" style="1" bestFit="1" customWidth="1"/>
    <col min="2" max="2" width="9.44140625" style="1" customWidth="1"/>
    <col min="3" max="3" width="18.6640625" style="1" customWidth="1"/>
    <col min="4" max="4" width="10" style="1" customWidth="1"/>
    <col min="5" max="5" width="19.88671875" style="1" customWidth="1"/>
    <col min="6" max="6" width="9.44140625" style="1" customWidth="1"/>
    <col min="7" max="7" width="5.6640625" style="1" customWidth="1"/>
    <col min="8" max="8" width="15.21875" style="1" customWidth="1"/>
    <col min="9" max="9" width="13.6640625" style="1" customWidth="1"/>
    <col min="10" max="10" width="17.21875" style="12" customWidth="1"/>
    <col min="11" max="12" width="9" style="1"/>
    <col min="13" max="13" width="33.5546875" style="1" customWidth="1"/>
    <col min="14" max="14" width="13.5546875" style="1" customWidth="1"/>
    <col min="15" max="15" width="9" style="1"/>
    <col min="16" max="16" width="17.5546875" style="1" customWidth="1"/>
    <col min="17" max="16384" width="9" style="1"/>
  </cols>
  <sheetData>
    <row r="1" spans="1:15" s="5" customFormat="1" ht="17.399999999999999" customHeight="1">
      <c r="A1" s="132" t="s">
        <v>2</v>
      </c>
      <c r="B1" s="133" t="s">
        <v>18</v>
      </c>
      <c r="C1" s="134"/>
      <c r="D1" s="134"/>
      <c r="E1" s="134"/>
      <c r="F1" s="134"/>
      <c r="G1" s="134"/>
      <c r="H1" s="134"/>
      <c r="I1" s="135" t="s">
        <v>25</v>
      </c>
      <c r="J1" s="136" t="s">
        <v>14</v>
      </c>
      <c r="K1" s="132" t="s">
        <v>30</v>
      </c>
    </row>
    <row r="2" spans="1:15" s="5" customFormat="1" ht="19.2" customHeight="1">
      <c r="A2" s="132"/>
      <c r="B2" s="137" t="s">
        <v>29</v>
      </c>
      <c r="C2" s="137" t="s">
        <v>28</v>
      </c>
      <c r="D2" s="137" t="s">
        <v>19</v>
      </c>
      <c r="E2" s="137"/>
      <c r="F2" s="137" t="s">
        <v>26</v>
      </c>
      <c r="G2" s="138" t="s">
        <v>68</v>
      </c>
      <c r="H2" s="138" t="s">
        <v>69</v>
      </c>
      <c r="I2" s="135"/>
      <c r="J2" s="136"/>
      <c r="K2" s="132"/>
    </row>
    <row r="3" spans="1:15" s="5" customFormat="1" ht="16.8" customHeight="1">
      <c r="A3" s="132"/>
      <c r="B3" s="137"/>
      <c r="C3" s="137"/>
      <c r="D3" s="17" t="s">
        <v>15</v>
      </c>
      <c r="E3" s="10" t="s">
        <v>12</v>
      </c>
      <c r="F3" s="137"/>
      <c r="G3" s="138"/>
      <c r="H3" s="138"/>
      <c r="I3" s="135"/>
      <c r="J3" s="136"/>
      <c r="K3" s="132"/>
    </row>
    <row r="4" spans="1:15" s="2" customFormat="1" ht="27" customHeight="1">
      <c r="A4" s="8" t="s">
        <v>3059</v>
      </c>
      <c r="B4" s="8">
        <v>50</v>
      </c>
      <c r="C4" s="13">
        <v>60</v>
      </c>
      <c r="D4" s="7">
        <v>2819</v>
      </c>
      <c r="E4" s="9">
        <f>LOOKUP(D4,{0,1001,1301,1601,1901,2201,2501,2801,3101,3401,3701,4001,4301,4601,4901,5201},{100,110,120,130,140,150,160,170,180,190,200,210,220,230,240,250})</f>
        <v>170</v>
      </c>
      <c r="F4" s="8">
        <f>LOOKUP(D4,{0,1001,1301,1601,1901,2201,2501,2801,3101,3401,3701,4001,4301,4601,4901,5201},{30,35,40,45,50,55,60,65,70,75,80,85,90,95,100,105})</f>
        <v>65</v>
      </c>
      <c r="G4" s="9">
        <f t="shared" ref="G4:G25" si="0">B4+C4+E4+F4</f>
        <v>345</v>
      </c>
      <c r="H4" s="15">
        <v>281.67</v>
      </c>
      <c r="I4" s="8">
        <f t="shared" ref="I4:I25" si="1">G4-H4</f>
        <v>63.329999999999984</v>
      </c>
      <c r="J4" s="11">
        <f t="shared" ref="J4:J25" si="2">I4/G4</f>
        <v>0.1835652173913043</v>
      </c>
      <c r="K4" s="7">
        <f>SUMPRODUCT(TEXT(-I4-{0,0.05,0.1,0.2}*G4,"0;\0")*{0,10,10,30})</f>
        <v>0</v>
      </c>
      <c r="M4" s="5"/>
      <c r="N4" s="5"/>
    </row>
    <row r="5" spans="1:15" s="2" customFormat="1" ht="27" customHeight="1">
      <c r="A5" s="8" t="s">
        <v>22</v>
      </c>
      <c r="B5" s="8">
        <v>50</v>
      </c>
      <c r="C5" s="13">
        <v>60</v>
      </c>
      <c r="D5" s="7">
        <v>1244</v>
      </c>
      <c r="E5" s="9">
        <f>LOOKUP(D5,{0,1001,1301,1601,1901,2201,2501,2801,3101,3401,3701,4001,4301,4601,4901,5201},{100,110,120,130,140,150,160,170,180,190,200,210,220,230,240,250})</f>
        <v>110</v>
      </c>
      <c r="F5" s="8">
        <f>LOOKUP(D5,{0,1001,1301,1601,1901,2201,2501,2801,3101,3401,3701,4001,4301,4601,4901,5201},{30,35,40,45,50,55,60,65,70,75,80,85,90,95,100,105})</f>
        <v>35</v>
      </c>
      <c r="G5" s="9">
        <f t="shared" si="0"/>
        <v>255</v>
      </c>
      <c r="H5" s="15">
        <v>208.7</v>
      </c>
      <c r="I5" s="13">
        <f t="shared" si="1"/>
        <v>46.300000000000011</v>
      </c>
      <c r="J5" s="11">
        <f t="shared" si="2"/>
        <v>0.18156862745098043</v>
      </c>
      <c r="K5" s="14">
        <f>SUMPRODUCT(TEXT(-I5-{0,0.05,0.1,0.2}*G5,"0;\0")*{0,10,10,30})</f>
        <v>0</v>
      </c>
      <c r="L5" s="12"/>
      <c r="M5" s="18"/>
      <c r="N5" s="5"/>
      <c r="O5" s="5"/>
    </row>
    <row r="6" spans="1:15" s="2" customFormat="1" ht="27" customHeight="1">
      <c r="A6" s="8" t="s">
        <v>17</v>
      </c>
      <c r="B6" s="8">
        <v>50</v>
      </c>
      <c r="C6" s="13">
        <v>60</v>
      </c>
      <c r="D6" s="7">
        <v>974</v>
      </c>
      <c r="E6" s="9">
        <f>LOOKUP(D6,{0,1001,1301,1601,1901,2201,2501,2801,3101,3401,3701,4001,4301,4601,4901,5201},{100,110,120,130,140,150,160,170,180,190,200,210,220,230,240,250})</f>
        <v>100</v>
      </c>
      <c r="F6" s="8">
        <f>LOOKUP(D6,{0,1001,1301,1601,1901,2201,2501,2801,3101,3401,3701,4001,4301,4601,4901,5201},{30,35,40,45,50,55,60,65,70,75,80,85,90,95,100,105})+50</f>
        <v>80</v>
      </c>
      <c r="G6" s="9">
        <f t="shared" si="0"/>
        <v>290</v>
      </c>
      <c r="H6" s="16">
        <v>298.67</v>
      </c>
      <c r="I6" s="13">
        <f t="shared" si="1"/>
        <v>-8.6700000000000159</v>
      </c>
      <c r="J6" s="11">
        <f t="shared" si="2"/>
        <v>-2.9896551724137986E-2</v>
      </c>
      <c r="K6" s="14">
        <f>SUMPRODUCT(TEXT(-I6-{0,0.05,0.1,0.2}*G6,"0;\0")*{0,10,10,30})</f>
        <v>0</v>
      </c>
      <c r="L6" s="12"/>
      <c r="M6" s="12"/>
    </row>
    <row r="7" spans="1:15" s="2" customFormat="1" ht="27" customHeight="1">
      <c r="A7" s="8" t="s">
        <v>32</v>
      </c>
      <c r="B7" s="8">
        <v>50</v>
      </c>
      <c r="C7" s="13">
        <v>60</v>
      </c>
      <c r="D7" s="7">
        <v>1109</v>
      </c>
      <c r="E7" s="9">
        <f>LOOKUP(D7,{0,1001,1301,1601,1901,2201,2501,2801,3101,3401,3701,4001,4301,4601,4901,5201},{100,110,120,130,140,150,160,170,180,190,200,210,220,230,240,250})</f>
        <v>110</v>
      </c>
      <c r="F7" s="8">
        <f>LOOKUP(D7,{0,1001,1301,1601,1901,2201,2501,2801,3101,3401,3701,4001,4301,4601,4901,5201},{30,35,40,45,50,55,60,65,70,75,80,85,90,95,100,105})</f>
        <v>35</v>
      </c>
      <c r="G7" s="9">
        <f t="shared" si="0"/>
        <v>255</v>
      </c>
      <c r="H7" s="15">
        <v>261.33</v>
      </c>
      <c r="I7" s="13">
        <f t="shared" si="1"/>
        <v>-6.3299999999999841</v>
      </c>
      <c r="J7" s="11">
        <f t="shared" si="2"/>
        <v>-2.4823529411764644E-2</v>
      </c>
      <c r="K7" s="14">
        <f>SUMPRODUCT(TEXT(-I7-{0,0.05,0.1,0.2}*G7,"0;\0")*{0,10,10,30})</f>
        <v>0</v>
      </c>
      <c r="L7" s="12"/>
      <c r="M7" s="12"/>
    </row>
    <row r="8" spans="1:15" s="2" customFormat="1" ht="27" customHeight="1">
      <c r="A8" s="8" t="s">
        <v>23</v>
      </c>
      <c r="B8" s="8">
        <v>50</v>
      </c>
      <c r="C8" s="13">
        <v>60</v>
      </c>
      <c r="D8" s="7">
        <v>2443</v>
      </c>
      <c r="E8" s="9">
        <f>LOOKUP(D8,{0,1001,1301,1601,1901,2201,2501,2801,3101,3401,3701,4001,4301,4601,4901,5201},{100,110,120,130,140,150,160,170,180,190,200,210,220,230,240,250})</f>
        <v>150</v>
      </c>
      <c r="F8" s="8">
        <f>LOOKUP(D8,{0,1001,1301,1601,1901,2201,2501,2801,3101,3401,3701,4001,4301,4601,4901,5201},{30,35,40,45,50,55,60,65,70,75,80,85,90,95,100,105})</f>
        <v>55</v>
      </c>
      <c r="G8" s="9">
        <f t="shared" si="0"/>
        <v>315</v>
      </c>
      <c r="H8" s="15">
        <v>266</v>
      </c>
      <c r="I8" s="8">
        <f t="shared" si="1"/>
        <v>49</v>
      </c>
      <c r="J8" s="11">
        <f t="shared" si="2"/>
        <v>0.15555555555555556</v>
      </c>
      <c r="K8" s="14">
        <f>SUMPRODUCT(TEXT(-I8-{0,0.05,0.1,0.2}*G8,"0;\0")*{0,10,10,30})</f>
        <v>0</v>
      </c>
    </row>
    <row r="9" spans="1:15" s="2" customFormat="1" ht="27" customHeight="1">
      <c r="A9" s="8" t="s">
        <v>20</v>
      </c>
      <c r="B9" s="8">
        <v>50</v>
      </c>
      <c r="C9" s="13">
        <v>60</v>
      </c>
      <c r="D9" s="7">
        <v>1636</v>
      </c>
      <c r="E9" s="9">
        <f>LOOKUP(D9,{0,1001,1301,1601,1901,2201,2501,2801,3101,3401,3701,4001,4301,4601,4901,5201},{100,110,120,130,140,150,160,170,180,190,200,210,220,230,240,250})</f>
        <v>130</v>
      </c>
      <c r="F9" s="8">
        <f>LOOKUP(D9,{0,1001,1301,1601,1901,2201,2501,2801,3101,3401,3701,4001,4301,4601,4901,5201},{30,35,40,45,50,55,60,65,70,75,80,85,90,95,100,105})+25+30</f>
        <v>100</v>
      </c>
      <c r="G9" s="9">
        <f t="shared" si="0"/>
        <v>340</v>
      </c>
      <c r="H9" s="15">
        <v>227.2</v>
      </c>
      <c r="I9" s="8">
        <f t="shared" si="1"/>
        <v>112.80000000000001</v>
      </c>
      <c r="J9" s="11">
        <f t="shared" si="2"/>
        <v>0.33176470588235296</v>
      </c>
      <c r="K9" s="7">
        <f>SUMPRODUCT(TEXT(-I9-{0,0.05,0.1,0.2}*G9,"0;\0")*{0,10,10,30})</f>
        <v>0</v>
      </c>
    </row>
    <row r="10" spans="1:15" s="2" customFormat="1" ht="27" customHeight="1">
      <c r="A10" s="8" t="s">
        <v>0</v>
      </c>
      <c r="B10" s="8">
        <v>50</v>
      </c>
      <c r="C10" s="13">
        <v>60</v>
      </c>
      <c r="D10" s="7">
        <v>2575</v>
      </c>
      <c r="E10" s="9">
        <f>LOOKUP(D10,{0,1001,1301,1601,1901,2201,2501,2801,3101,3401,3701,4001,4301,4601,4901,5201},{100,110,120,130,140,150,160,170,180,190,200,210,220,230,240,250})</f>
        <v>160</v>
      </c>
      <c r="F10" s="8">
        <f>LOOKUP(D10,{0,1001,1301,1601,1901,2201,2501,2801,3101,3401,3701,4001,4301,4601,4901,5201},{30,35,40,45,50,55,60,65,70,75,80,85,90,95,100,105})+50</f>
        <v>110</v>
      </c>
      <c r="G10" s="9">
        <f t="shared" si="0"/>
        <v>380</v>
      </c>
      <c r="H10" s="15">
        <v>376.51</v>
      </c>
      <c r="I10" s="8">
        <f t="shared" si="1"/>
        <v>3.4900000000000091</v>
      </c>
      <c r="J10" s="11">
        <f t="shared" si="2"/>
        <v>9.1842105263158138E-3</v>
      </c>
      <c r="K10" s="7">
        <f>SUMPRODUCT(TEXT(-I10-{0,0.05,0.1,0.2}*G10,"0;\0")*{0,10,10,30})</f>
        <v>0</v>
      </c>
    </row>
    <row r="11" spans="1:15" s="2" customFormat="1" ht="27" customHeight="1">
      <c r="A11" s="8" t="s">
        <v>1</v>
      </c>
      <c r="B11" s="8">
        <v>50</v>
      </c>
      <c r="C11" s="13">
        <v>60</v>
      </c>
      <c r="D11" s="7">
        <v>1203</v>
      </c>
      <c r="E11" s="9">
        <f>LOOKUP(D11,{0,1001,1301,1601,1901,2201,2501,2801,3101,3401,3701,4001,4301,4601,4901,5201},{100,110,120,130,140,150,160,170,180,190,200,210,220,230,240,250})</f>
        <v>110</v>
      </c>
      <c r="F11" s="8">
        <f>LOOKUP(D11,{0,1001,1301,1601,1901,2201,2501,2801,3101,3401,3701,4001,4301,4601,4901,5201},{30,35,40,45,50,55,60,65,70,75,80,85,90,95,100,105})</f>
        <v>35</v>
      </c>
      <c r="G11" s="9">
        <f t="shared" si="0"/>
        <v>255</v>
      </c>
      <c r="H11" s="15">
        <v>174.6</v>
      </c>
      <c r="I11" s="8">
        <f t="shared" si="1"/>
        <v>80.400000000000006</v>
      </c>
      <c r="J11" s="11">
        <f t="shared" si="2"/>
        <v>0.31529411764705884</v>
      </c>
      <c r="K11" s="7">
        <f>SUMPRODUCT(TEXT(-I11-{0,0.05,0.1,0.2}*G11,"0;\0")*{0,10,10,30})</f>
        <v>0</v>
      </c>
    </row>
    <row r="12" spans="1:15" s="2" customFormat="1" ht="27" customHeight="1">
      <c r="A12" s="8" t="s">
        <v>7</v>
      </c>
      <c r="B12" s="8">
        <v>50</v>
      </c>
      <c r="C12" s="13">
        <v>60</v>
      </c>
      <c r="D12" s="7">
        <v>1138</v>
      </c>
      <c r="E12" s="9">
        <f>LOOKUP(D12,{0,1001,1301,1601,1901,2201,2501,2801,3101,3401,3701,4001,4301,4601,4901,5201},{100,110,120,130,140,150,160,170,180,190,200,210,220,230,240,250})</f>
        <v>110</v>
      </c>
      <c r="F12" s="8">
        <f>LOOKUP(D12,{0,1001,1301,1601,1901,2201,2501,2801,3101,3401,3701,4001,4301,4601,4901,5201},{30,35,40,45,50,55,60,65,70,75,80,85,90,95,100,105})</f>
        <v>35</v>
      </c>
      <c r="G12" s="9">
        <f t="shared" si="0"/>
        <v>255</v>
      </c>
      <c r="H12" s="15">
        <v>238.75</v>
      </c>
      <c r="I12" s="8">
        <f t="shared" si="1"/>
        <v>16.25</v>
      </c>
      <c r="J12" s="11">
        <f t="shared" si="2"/>
        <v>6.3725490196078427E-2</v>
      </c>
      <c r="K12" s="7">
        <f>SUMPRODUCT(TEXT(-I12-{0,0.05,0.1,0.2}*G12,"0;\0")*{0,10,10,30})</f>
        <v>0</v>
      </c>
    </row>
    <row r="13" spans="1:15" s="2" customFormat="1" ht="27" customHeight="1">
      <c r="A13" s="8" t="s">
        <v>8</v>
      </c>
      <c r="B13" s="8">
        <v>50</v>
      </c>
      <c r="C13" s="13">
        <v>60</v>
      </c>
      <c r="D13" s="7">
        <v>1687</v>
      </c>
      <c r="E13" s="9">
        <f>LOOKUP(D13,{0,1001,1301,1601,1901,2201,2501,2801,3101,3401,3701,4001,4301,4601,4901,5201},{100,110,120,130,140,150,160,170,180,190,200,210,220,230,240,250})</f>
        <v>130</v>
      </c>
      <c r="F13" s="8">
        <f>LOOKUP(D13,{0,1001,1301,1601,1901,2201,2501,2801,3101,3401,3701,4001,4301,4601,4901,5201},{30,35,40,45,50,55,60,65,70,75,80,85,90,95,100,105})+25</f>
        <v>70</v>
      </c>
      <c r="G13" s="9">
        <f t="shared" si="0"/>
        <v>310</v>
      </c>
      <c r="H13" s="15">
        <v>294</v>
      </c>
      <c r="I13" s="8">
        <f t="shared" si="1"/>
        <v>16</v>
      </c>
      <c r="J13" s="11">
        <f t="shared" si="2"/>
        <v>5.1612903225806452E-2</v>
      </c>
      <c r="K13" s="14">
        <f>SUMPRODUCT(TEXT(-I13-{0,0.05,0.1,0.2}*G13,"0;\0")*{0,10,10,30})</f>
        <v>0</v>
      </c>
    </row>
    <row r="14" spans="1:15" s="2" customFormat="1" ht="27" customHeight="1">
      <c r="A14" s="8" t="s">
        <v>9</v>
      </c>
      <c r="B14" s="8">
        <v>50</v>
      </c>
      <c r="C14" s="13">
        <v>60</v>
      </c>
      <c r="D14" s="7">
        <v>1091</v>
      </c>
      <c r="E14" s="9">
        <f>LOOKUP(D14,{0,1001,1301,1601,1901,2201,2501,2801,3101,3401,3701,4001,4301,4601,4901,5201},{100,110,120,130,140,150,160,170,180,190,200,210,220,230,240,250})</f>
        <v>110</v>
      </c>
      <c r="F14" s="8">
        <f>LOOKUP(D14,{0,1001,1301,1601,1901,2201,2501,2801,3101,3401,3701,4001,4301,4601,4901,5201},{30,35,40,45,50,55,60,65,70,75,80,85,90,95,100,105})+25</f>
        <v>60</v>
      </c>
      <c r="G14" s="9">
        <f t="shared" si="0"/>
        <v>280</v>
      </c>
      <c r="H14" s="15">
        <v>260.72000000000003</v>
      </c>
      <c r="I14" s="8">
        <f t="shared" si="1"/>
        <v>19.279999999999973</v>
      </c>
      <c r="J14" s="11">
        <f t="shared" si="2"/>
        <v>6.8857142857142756E-2</v>
      </c>
      <c r="K14" s="7">
        <f>SUMPRODUCT(TEXT(-I14-{0,0.05,0.1,0.2}*G14,"0;\0")*{0,10,10,30})</f>
        <v>0</v>
      </c>
    </row>
    <row r="15" spans="1:15" s="2" customFormat="1" ht="27" customHeight="1">
      <c r="A15" s="8" t="s">
        <v>10</v>
      </c>
      <c r="B15" s="8">
        <v>50</v>
      </c>
      <c r="C15" s="13">
        <v>60</v>
      </c>
      <c r="D15" s="7">
        <v>1570</v>
      </c>
      <c r="E15" s="9">
        <f>LOOKUP(D15,{0,1001,1301,1601,1901,2201,2501,2801,3101,3401,3701,4001,4301,4601,4901,5201},{100,110,120,130,140,150,160,170,180,190,200,210,220,230,240,250})</f>
        <v>120</v>
      </c>
      <c r="F15" s="8">
        <f>LOOKUP(D15,{0,1001,1301,1601,1901,2201,2501,2801,3101,3401,3701,4001,4301,4601,4901,5201},{30,35,40,45,50,55,60,65,70,75,80,85,90,95,100,105})+25</f>
        <v>65</v>
      </c>
      <c r="G15" s="9">
        <f t="shared" si="0"/>
        <v>295</v>
      </c>
      <c r="H15" s="15">
        <v>264.2</v>
      </c>
      <c r="I15" s="8">
        <f t="shared" si="1"/>
        <v>30.800000000000011</v>
      </c>
      <c r="J15" s="11">
        <f t="shared" si="2"/>
        <v>0.10440677966101698</v>
      </c>
      <c r="K15" s="7">
        <f>SUMPRODUCT(TEXT(-I15-{0,0.05,0.1,0.2}*G15,"0;\0")*{0,10,10,30})</f>
        <v>0</v>
      </c>
    </row>
    <row r="16" spans="1:15" s="2" customFormat="1" ht="27" customHeight="1">
      <c r="A16" s="8" t="s">
        <v>11</v>
      </c>
      <c r="B16" s="8">
        <v>50</v>
      </c>
      <c r="C16" s="13">
        <v>60</v>
      </c>
      <c r="D16" s="7">
        <v>1223</v>
      </c>
      <c r="E16" s="9">
        <f>LOOKUP(D16,{0,1001,1301,1601,1901,2201,2501,2801,3101,3401,3701,4001,4301,4601,4901,5201},{100,110,120,130,140,150,160,170,180,190,200,210,220,230,240,250})</f>
        <v>110</v>
      </c>
      <c r="F16" s="8">
        <f>LOOKUP(D16,{0,1001,1301,1601,1901,2201,2501,2801,3101,3401,3701,4001,4301,4601,4901,5201},{30,35,40,45,50,55,60,65,70,75,80,85,90,95,100,105})</f>
        <v>35</v>
      </c>
      <c r="G16" s="9">
        <f t="shared" si="0"/>
        <v>255</v>
      </c>
      <c r="H16" s="16">
        <v>249</v>
      </c>
      <c r="I16" s="8">
        <f t="shared" si="1"/>
        <v>6</v>
      </c>
      <c r="J16" s="11">
        <f t="shared" si="2"/>
        <v>2.3529411764705882E-2</v>
      </c>
      <c r="K16" s="14">
        <f>SUMPRODUCT(TEXT(-I16-{0,0.05,0.1,0.2}*G16,"0;\0")*{0,10,10,30})</f>
        <v>0</v>
      </c>
    </row>
    <row r="17" spans="1:13" s="2" customFormat="1" ht="27" customHeight="1">
      <c r="A17" s="8" t="s">
        <v>3</v>
      </c>
      <c r="B17" s="8">
        <v>50</v>
      </c>
      <c r="C17" s="13">
        <v>60</v>
      </c>
      <c r="D17" s="7">
        <v>1009</v>
      </c>
      <c r="E17" s="9">
        <f>LOOKUP(D17,{0,1001,1301,1601,1901,2201,2501,2801,3101,3401,3701,4001,4301,4601,4901,5201},{100,110,120,130,140,150,160,170,180,190,200,210,220,230,240,250})</f>
        <v>110</v>
      </c>
      <c r="F17" s="8">
        <f>LOOKUP(D17,{0,1001,1301,1601,1901,2201,2501,2801,3101,3401,3701,4001,4301,4601,4901,5201},{30,35,40,45,50,55,60,65,70,75,80,85,90,95,100,105})</f>
        <v>35</v>
      </c>
      <c r="G17" s="9">
        <f t="shared" si="0"/>
        <v>255</v>
      </c>
      <c r="H17" s="15">
        <v>244.26</v>
      </c>
      <c r="I17" s="8">
        <f t="shared" si="1"/>
        <v>10.740000000000009</v>
      </c>
      <c r="J17" s="11">
        <f t="shared" si="2"/>
        <v>4.2117647058823565E-2</v>
      </c>
      <c r="K17" s="14">
        <f>SUMPRODUCT(TEXT(-I17-{0,0.05,0.1,0.2}*G17,"0;\0")*{0,10,10,30})</f>
        <v>0</v>
      </c>
    </row>
    <row r="18" spans="1:13" s="2" customFormat="1" ht="28.8" customHeight="1">
      <c r="A18" s="8" t="s">
        <v>4</v>
      </c>
      <c r="B18" s="8">
        <v>50</v>
      </c>
      <c r="C18" s="13">
        <v>60</v>
      </c>
      <c r="D18" s="7">
        <v>1425</v>
      </c>
      <c r="E18" s="9">
        <f>LOOKUP(D18,{0,1001,1301,1601,1901,2201,2501,2801,3101,3401,3701,4001,4301,4601,4901,5201},{100,110,120,130,140,150,160,170,180,190,200,210,220,230,240,250})</f>
        <v>120</v>
      </c>
      <c r="F18" s="8">
        <f>LOOKUP(D18,{0,1001,1301,1601,1901,2201,2501,2801,3101,3401,3701,4001,4301,4601,4901,5201},{30,35,40,45,50,55,60,65,70,75,80,85,90,95,100,105})+25</f>
        <v>65</v>
      </c>
      <c r="G18" s="9">
        <f t="shared" si="0"/>
        <v>295</v>
      </c>
      <c r="H18" s="19">
        <v>261.02</v>
      </c>
      <c r="I18" s="8">
        <f t="shared" si="1"/>
        <v>33.980000000000018</v>
      </c>
      <c r="J18" s="11">
        <f t="shared" si="2"/>
        <v>0.11518644067796616</v>
      </c>
      <c r="K18" s="14">
        <f>SUMPRODUCT(TEXT(-I18-{0,0.05,0.1,0.2}*G18,"0;\0")*{0,10,10,30})</f>
        <v>0</v>
      </c>
    </row>
    <row r="19" spans="1:13" s="2" customFormat="1" ht="27" customHeight="1">
      <c r="A19" s="7" t="s">
        <v>34</v>
      </c>
      <c r="B19" s="8">
        <v>50</v>
      </c>
      <c r="C19" s="13">
        <v>60</v>
      </c>
      <c r="D19" s="7">
        <v>2239</v>
      </c>
      <c r="E19" s="9">
        <f>LOOKUP(D19,{0,1001,1301,1601,1901,2201,2501,2801,3101,3401,3701,4001,4301,4601,4901,5201},{100,110,120,130,140,150,160,170,180,190,200,210,220,230,240,250})</f>
        <v>150</v>
      </c>
      <c r="F19" s="8">
        <f>LOOKUP(D19,{0,1001,1301,1601,1901,2201,2501,2801,3101,3401,3701,4001,4301,4601,4901,5201},{30,35,40,45,50,55,60,65,70,75,80,85,90,95,100,105})+50</f>
        <v>105</v>
      </c>
      <c r="G19" s="9">
        <f t="shared" si="0"/>
        <v>365</v>
      </c>
      <c r="H19" s="16">
        <v>211.43</v>
      </c>
      <c r="I19" s="8">
        <f t="shared" si="1"/>
        <v>153.57</v>
      </c>
      <c r="J19" s="11">
        <f t="shared" si="2"/>
        <v>0.42073972602739723</v>
      </c>
      <c r="K19" s="7">
        <f>SUMPRODUCT(TEXT(-I19-{0,0.05,0.1,0.2}*G19,"0;\0")*{0,10,10,30})</f>
        <v>0</v>
      </c>
    </row>
    <row r="20" spans="1:13" s="2" customFormat="1" ht="27" customHeight="1">
      <c r="A20" s="7" t="s">
        <v>5</v>
      </c>
      <c r="B20" s="8">
        <v>50</v>
      </c>
      <c r="C20" s="13">
        <v>60</v>
      </c>
      <c r="D20" s="7">
        <v>1593</v>
      </c>
      <c r="E20" s="9">
        <f>LOOKUP(D20,{0,1001,1301,1601,1901,2201,2501,2801,3101,3401,3701,4001,4301,4601,4901,5201},{100,110,120,130,140,150,160,170,180,190,200,210,220,230,240,250})</f>
        <v>120</v>
      </c>
      <c r="F20" s="8">
        <f>LOOKUP(D20,{0,1001,1301,1601,1901,2201,2501,2801,3101,3401,3701,4001,4301,4601,4901,5201},{30,35,40,45,50,55,60,65,70,75,80,85,90,95,100,105})</f>
        <v>40</v>
      </c>
      <c r="G20" s="9">
        <f t="shared" si="0"/>
        <v>270</v>
      </c>
      <c r="H20" s="15">
        <v>259.57</v>
      </c>
      <c r="I20" s="8">
        <f t="shared" si="1"/>
        <v>10.430000000000007</v>
      </c>
      <c r="J20" s="11">
        <f t="shared" si="2"/>
        <v>3.8629629629629653E-2</v>
      </c>
      <c r="K20" s="7">
        <f>SUMPRODUCT(TEXT(-I20-{0,0.05,0.1,0.2}*G20,"0;\0")*{0,10,10,30})</f>
        <v>0</v>
      </c>
    </row>
    <row r="21" spans="1:13" s="2" customFormat="1" ht="27" customHeight="1">
      <c r="A21" s="7" t="s">
        <v>24</v>
      </c>
      <c r="B21" s="8">
        <v>50</v>
      </c>
      <c r="C21" s="13">
        <v>60</v>
      </c>
      <c r="D21" s="7">
        <v>3560</v>
      </c>
      <c r="E21" s="9">
        <f>LOOKUP(D21,{0,1001,1301,1601,1901,2201,2501,2801,3101,3401,3701,4001,4301,4601,4901,5201},{100,110,120,130,140,150,160,170,180,190,200,210,220,230,240,250})</f>
        <v>190</v>
      </c>
      <c r="F21" s="8">
        <f>LOOKUP(D21,{0,1001,1301,1601,1901,2201,2501,2801,3101,3401,3701,4001,4301,4601,4901,5201},{30,35,40,45,50,55,60,65,70,75,80,85,90,95,100,105})</f>
        <v>75</v>
      </c>
      <c r="G21" s="9">
        <f t="shared" si="0"/>
        <v>375</v>
      </c>
      <c r="H21" s="15">
        <v>391.38</v>
      </c>
      <c r="I21" s="8">
        <f t="shared" si="1"/>
        <v>-16.379999999999995</v>
      </c>
      <c r="J21" s="11">
        <f t="shared" si="2"/>
        <v>-4.367999999999999E-2</v>
      </c>
      <c r="K21" s="7">
        <f>SUMPRODUCT(TEXT(-I21-{0,0.05,0.1,0.2}*G21,"0;\0")*{0,10,10,30})</f>
        <v>0</v>
      </c>
    </row>
    <row r="22" spans="1:13" s="2" customFormat="1" ht="27" customHeight="1">
      <c r="A22" s="7" t="s">
        <v>6</v>
      </c>
      <c r="B22" s="8">
        <v>50</v>
      </c>
      <c r="C22" s="13">
        <v>60</v>
      </c>
      <c r="D22" s="7">
        <v>1831</v>
      </c>
      <c r="E22" s="9">
        <f>LOOKUP(D22,{0,1001,1301,1601,1901,2201,2501,2801,3101,3401,3701,4001,4301,4601,4901,5201},{100,110,120,130,140,150,160,170,180,190,200,210,220,230,240,250})</f>
        <v>130</v>
      </c>
      <c r="F22" s="8">
        <f>LOOKUP(D22,{0,1001,1301,1601,1901,2201,2501,2801,3101,3401,3701,4001,4301,4601,4901,5201},{30,35,40,45,50,55,60,65,70,75,80,85,90,95,100,105})</f>
        <v>45</v>
      </c>
      <c r="G22" s="9">
        <f t="shared" si="0"/>
        <v>285</v>
      </c>
      <c r="H22" s="15">
        <v>292</v>
      </c>
      <c r="I22" s="8">
        <f t="shared" si="1"/>
        <v>-7</v>
      </c>
      <c r="J22" s="11">
        <f t="shared" si="2"/>
        <v>-2.456140350877193E-2</v>
      </c>
      <c r="K22" s="7">
        <f>SUMPRODUCT(TEXT(-I22-{0,0.05,0.1,0.2}*G22,"0;\0")*{0,10,10,30})</f>
        <v>0</v>
      </c>
    </row>
    <row r="23" spans="1:13" s="2" customFormat="1" ht="27" customHeight="1">
      <c r="A23" s="8" t="s">
        <v>21</v>
      </c>
      <c r="B23" s="8">
        <v>50</v>
      </c>
      <c r="C23" s="13">
        <v>60</v>
      </c>
      <c r="D23" s="7">
        <v>837</v>
      </c>
      <c r="E23" s="9">
        <f>LOOKUP(D23,{0,1001,1301,1601,1901,2201,2501,2801,3101,3401,3701,4001,4301,4601,4901,5201},{100,110,120,130,140,150,160,170,180,190,200,210,220,230,240,250})</f>
        <v>100</v>
      </c>
      <c r="F23" s="8">
        <f>LOOKUP(D23,{0,1001,1301,1601,1901,2201,2501,2801,3101,3401,3701,4001,4301,4601,4901,5201},{30,35,40,45,50,55,60,65,70,75,80,85,90,95,100,105})</f>
        <v>30</v>
      </c>
      <c r="G23" s="9">
        <f t="shared" si="0"/>
        <v>240</v>
      </c>
      <c r="H23" s="16">
        <v>237.51</v>
      </c>
      <c r="I23" s="8">
        <f t="shared" si="1"/>
        <v>2.4900000000000091</v>
      </c>
      <c r="J23" s="11">
        <f t="shared" si="2"/>
        <v>1.0375000000000039E-2</v>
      </c>
      <c r="K23" s="14">
        <f>SUMPRODUCT(TEXT(-I23-{0,0.05,0.1,0.2}*G23,"0;\0")*{0,10,10,30})</f>
        <v>0</v>
      </c>
      <c r="M23" s="12"/>
    </row>
    <row r="24" spans="1:13" s="2" customFormat="1" ht="27" customHeight="1">
      <c r="A24" s="8" t="s">
        <v>27</v>
      </c>
      <c r="B24" s="8">
        <v>50</v>
      </c>
      <c r="C24" s="13">
        <v>60</v>
      </c>
      <c r="D24" s="7">
        <v>46</v>
      </c>
      <c r="E24" s="9">
        <f>LOOKUP(D24,{0,1001,1301,1601,1901,2201,2501,2801,3101,3401,3701,4001,4301,4601,4901,5201},{100,110,120,130,140,150,160,170,180,190,200,210,220,230,240,250})</f>
        <v>100</v>
      </c>
      <c r="F24" s="8">
        <f>LOOKUP(D24,{0,1001,1301,1601,1901,2201,2501,2801,3101,3401,3701,4001,4301,4601,4901,5201},{30,35,40,45,50,55,60,65,70,75,80,85,90,95,100,105})</f>
        <v>30</v>
      </c>
      <c r="G24" s="9">
        <f t="shared" si="0"/>
        <v>240</v>
      </c>
      <c r="H24" s="16">
        <v>178</v>
      </c>
      <c r="I24" s="8">
        <f t="shared" si="1"/>
        <v>62</v>
      </c>
      <c r="J24" s="11">
        <f t="shared" si="2"/>
        <v>0.25833333333333336</v>
      </c>
      <c r="K24" s="7">
        <f>SUMPRODUCT(TEXT(-I24-{0,0.05,0.1,0.2}*G24,"0;\0")*{0,10,10,30})</f>
        <v>0</v>
      </c>
    </row>
    <row r="25" spans="1:13" s="2" customFormat="1" ht="27" customHeight="1">
      <c r="A25" s="8" t="s">
        <v>31</v>
      </c>
      <c r="B25" s="8">
        <v>50</v>
      </c>
      <c r="C25" s="13">
        <v>60</v>
      </c>
      <c r="D25" s="7">
        <v>1294</v>
      </c>
      <c r="E25" s="9">
        <f>LOOKUP(D25,{0,1001,1301,1601,1901,2201,2501,2801,3101,3401,3701,4001,4301,4601,4901,5201},{100,110,120,130,140,150,160,170,180,190,200,210,220,230,240,250})</f>
        <v>110</v>
      </c>
      <c r="F25" s="8">
        <f>LOOKUP(D25,{0,1001,1301,1601,1901,2201,2501,2801,3101,3401,3701,4001,4301,4601,4901,5201},{30,35,40,45,50,55,60,65,70,75,80,85,90,95,100,105})</f>
        <v>35</v>
      </c>
      <c r="G25" s="9">
        <f t="shared" si="0"/>
        <v>255</v>
      </c>
      <c r="H25" s="16">
        <v>211.01000000000002</v>
      </c>
      <c r="I25" s="8">
        <f t="shared" si="1"/>
        <v>43.989999999999981</v>
      </c>
      <c r="J25" s="11">
        <f t="shared" si="2"/>
        <v>0.17250980392156856</v>
      </c>
      <c r="K25" s="7">
        <f>SUMPRODUCT(TEXT(-I25-{0,0.05,0.1,0.2}*G25,"0;\0")*{0,10,10,30})</f>
        <v>0</v>
      </c>
    </row>
    <row r="26" spans="1:13" ht="27" customHeight="1">
      <c r="D26" s="3"/>
      <c r="E26" s="3" t="s">
        <v>16</v>
      </c>
      <c r="G26" s="3">
        <f>SUM(G4:G25)</f>
        <v>6410</v>
      </c>
      <c r="H26" s="6">
        <f>SUM(H4:H25)</f>
        <v>5687.53</v>
      </c>
      <c r="I26" s="4">
        <f>SUM(I4:I25)</f>
        <v>722.47000000000014</v>
      </c>
    </row>
  </sheetData>
  <mergeCells count="11">
    <mergeCell ref="H2:H3"/>
    <mergeCell ref="A1:A3"/>
    <mergeCell ref="B1:H1"/>
    <mergeCell ref="I1:I3"/>
    <mergeCell ref="J1:J3"/>
    <mergeCell ref="K1:K3"/>
    <mergeCell ref="B2:B3"/>
    <mergeCell ref="C2:C3"/>
    <mergeCell ref="D2:E2"/>
    <mergeCell ref="F2:F3"/>
    <mergeCell ref="G2:G3"/>
  </mergeCells>
  <phoneticPr fontId="1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P2907"/>
  <sheetViews>
    <sheetView tabSelected="1" topLeftCell="A7" workbookViewId="0">
      <selection activeCell="L2729" sqref="L2729:L2731"/>
    </sheetView>
  </sheetViews>
  <sheetFormatPr defaultRowHeight="12"/>
  <cols>
    <col min="1" max="1" width="12.21875" style="58" customWidth="1"/>
    <col min="2" max="2" width="8.88671875" style="61"/>
    <col min="3" max="3" width="10.77734375" style="61" customWidth="1"/>
    <col min="4" max="4" width="5.109375" style="61" customWidth="1"/>
    <col min="5" max="5" width="5.33203125" style="61" customWidth="1"/>
    <col min="6" max="6" width="8.88671875" style="61" customWidth="1"/>
    <col min="7" max="7" width="14.21875" style="61" customWidth="1"/>
    <col min="8" max="8" width="5.5546875" style="61" customWidth="1"/>
    <col min="9" max="9" width="9.109375" style="61" customWidth="1"/>
    <col min="10" max="10" width="33.88671875" style="61" customWidth="1"/>
    <col min="11" max="11" width="8.88671875" style="83" customWidth="1"/>
    <col min="12" max="14" width="8.88671875" style="61" customWidth="1"/>
    <col min="15" max="15" width="8.88671875" style="61"/>
    <col min="16" max="16" width="13.109375" style="61" customWidth="1"/>
    <col min="17" max="16384" width="8.88671875" style="61"/>
  </cols>
  <sheetData>
    <row r="1" spans="1:16">
      <c r="B1" s="59"/>
      <c r="C1" s="59"/>
      <c r="D1" s="60"/>
      <c r="E1" s="60"/>
      <c r="F1" s="59"/>
    </row>
    <row r="2" spans="1:16" ht="20.399999999999999">
      <c r="B2" s="217" t="s">
        <v>71</v>
      </c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  <c r="N2" s="217"/>
      <c r="O2" s="217"/>
      <c r="P2" s="217"/>
    </row>
    <row r="3" spans="1:16">
      <c r="B3" s="218"/>
      <c r="C3" s="219"/>
      <c r="D3" s="219"/>
      <c r="E3" s="219"/>
      <c r="F3" s="219"/>
      <c r="G3" s="219"/>
      <c r="H3" s="219"/>
      <c r="I3" s="219"/>
      <c r="J3" s="219"/>
      <c r="K3" s="219"/>
      <c r="L3" s="219"/>
      <c r="M3" s="219"/>
      <c r="N3" s="219"/>
      <c r="O3" s="219"/>
      <c r="P3" s="219"/>
    </row>
    <row r="4" spans="1:16" s="62" customFormat="1">
      <c r="A4" s="220" t="s">
        <v>1814</v>
      </c>
      <c r="B4" s="196" t="s">
        <v>72</v>
      </c>
      <c r="C4" s="221" t="s">
        <v>73</v>
      </c>
      <c r="D4" s="221" t="s">
        <v>74</v>
      </c>
      <c r="E4" s="221" t="s">
        <v>75</v>
      </c>
      <c r="F4" s="196" t="s">
        <v>76</v>
      </c>
      <c r="G4" s="196"/>
      <c r="H4" s="196"/>
      <c r="I4" s="196"/>
      <c r="J4" s="196"/>
      <c r="K4" s="196"/>
      <c r="L4" s="196"/>
      <c r="M4" s="196" t="s">
        <v>77</v>
      </c>
      <c r="N4" s="196" t="s">
        <v>78</v>
      </c>
      <c r="O4" s="196" t="s">
        <v>3061</v>
      </c>
      <c r="P4" s="196" t="s">
        <v>79</v>
      </c>
    </row>
    <row r="5" spans="1:16" s="62" customFormat="1" ht="24">
      <c r="A5" s="220"/>
      <c r="B5" s="196"/>
      <c r="C5" s="222"/>
      <c r="D5" s="222"/>
      <c r="E5" s="222"/>
      <c r="F5" s="20" t="s">
        <v>80</v>
      </c>
      <c r="G5" s="20" t="s">
        <v>81</v>
      </c>
      <c r="H5" s="20" t="s">
        <v>82</v>
      </c>
      <c r="I5" s="20" t="s">
        <v>83</v>
      </c>
      <c r="J5" s="20" t="s">
        <v>84</v>
      </c>
      <c r="K5" s="84" t="s">
        <v>85</v>
      </c>
      <c r="L5" s="20" t="s">
        <v>86</v>
      </c>
      <c r="M5" s="196"/>
      <c r="N5" s="196"/>
      <c r="O5" s="196"/>
      <c r="P5" s="196"/>
    </row>
    <row r="6" spans="1:16" ht="24">
      <c r="A6" s="107" t="s">
        <v>1815</v>
      </c>
      <c r="B6" s="22" t="s">
        <v>87</v>
      </c>
      <c r="C6" s="23">
        <v>20100391</v>
      </c>
      <c r="D6" s="22">
        <v>10</v>
      </c>
      <c r="E6" s="22">
        <v>0</v>
      </c>
      <c r="F6" s="22" t="s">
        <v>88</v>
      </c>
      <c r="G6" s="24" t="s">
        <v>89</v>
      </c>
      <c r="H6" s="24">
        <v>8</v>
      </c>
      <c r="I6" s="24">
        <v>801</v>
      </c>
      <c r="J6" s="24" t="s">
        <v>90</v>
      </c>
      <c r="K6" s="85">
        <v>18</v>
      </c>
      <c r="L6" s="24">
        <v>18</v>
      </c>
      <c r="M6" s="25">
        <f t="shared" ref="M6:M34" si="0">15+4*D6/3+4*(E6/2)/3</f>
        <v>28.333333333333336</v>
      </c>
      <c r="N6" s="25">
        <f t="shared" ref="N6:N34" si="1">L6-M6</f>
        <v>-10.333333333333336</v>
      </c>
      <c r="O6" s="26">
        <f>SUMPRODUCT(TEXT(N6-{0,5,15,25,35},"0;\0")*{0,2,3,3,7})</f>
        <v>0</v>
      </c>
      <c r="P6" s="24"/>
    </row>
    <row r="7" spans="1:16" ht="24">
      <c r="A7" s="21" t="s">
        <v>1858</v>
      </c>
      <c r="B7" s="22" t="s">
        <v>91</v>
      </c>
      <c r="C7" s="23">
        <v>19870034</v>
      </c>
      <c r="D7" s="22">
        <v>10</v>
      </c>
      <c r="E7" s="22">
        <v>0</v>
      </c>
      <c r="F7" s="22" t="s">
        <v>88</v>
      </c>
      <c r="G7" s="24" t="s">
        <v>89</v>
      </c>
      <c r="H7" s="24">
        <v>8</v>
      </c>
      <c r="I7" s="24">
        <v>802</v>
      </c>
      <c r="J7" s="24" t="s">
        <v>92</v>
      </c>
      <c r="K7" s="85">
        <v>17</v>
      </c>
      <c r="L7" s="24">
        <v>17</v>
      </c>
      <c r="M7" s="25">
        <f t="shared" si="0"/>
        <v>28.333333333333336</v>
      </c>
      <c r="N7" s="25">
        <f t="shared" si="1"/>
        <v>-11.333333333333336</v>
      </c>
      <c r="O7" s="26">
        <f>SUMPRODUCT(TEXT(N7-{0,5,15,25,35},"0;\0")*{0,2,3,3,7})</f>
        <v>0</v>
      </c>
      <c r="P7" s="24"/>
    </row>
    <row r="8" spans="1:16" ht="24">
      <c r="A8" s="21" t="s">
        <v>1859</v>
      </c>
      <c r="B8" s="22" t="s">
        <v>93</v>
      </c>
      <c r="C8" s="23">
        <v>19840006</v>
      </c>
      <c r="D8" s="22">
        <v>12</v>
      </c>
      <c r="E8" s="22">
        <v>8</v>
      </c>
      <c r="F8" s="22" t="s">
        <v>88</v>
      </c>
      <c r="G8" s="24" t="s">
        <v>89</v>
      </c>
      <c r="H8" s="24">
        <v>8</v>
      </c>
      <c r="I8" s="24">
        <v>803</v>
      </c>
      <c r="J8" s="24" t="s">
        <v>94</v>
      </c>
      <c r="K8" s="85">
        <v>16.77</v>
      </c>
      <c r="L8" s="24">
        <v>16.77</v>
      </c>
      <c r="M8" s="25">
        <f t="shared" si="0"/>
        <v>36.333333333333336</v>
      </c>
      <c r="N8" s="25">
        <f t="shared" si="1"/>
        <v>-19.563333333333336</v>
      </c>
      <c r="O8" s="26">
        <f>SUMPRODUCT(TEXT(N8-{0,5,15,25,35},"0;\0")*{0,2,3,3,7})</f>
        <v>0</v>
      </c>
      <c r="P8" s="24"/>
    </row>
    <row r="9" spans="1:16" ht="24">
      <c r="A9" s="21" t="s">
        <v>1860</v>
      </c>
      <c r="B9" s="22" t="s">
        <v>95</v>
      </c>
      <c r="C9" s="23">
        <v>19870047</v>
      </c>
      <c r="D9" s="22">
        <v>10</v>
      </c>
      <c r="E9" s="22">
        <v>2</v>
      </c>
      <c r="F9" s="22" t="s">
        <v>88</v>
      </c>
      <c r="G9" s="24" t="s">
        <v>89</v>
      </c>
      <c r="H9" s="24">
        <v>8</v>
      </c>
      <c r="I9" s="24">
        <v>805</v>
      </c>
      <c r="J9" s="24" t="s">
        <v>96</v>
      </c>
      <c r="K9" s="85">
        <v>16.52</v>
      </c>
      <c r="L9" s="24">
        <v>16.52</v>
      </c>
      <c r="M9" s="25">
        <f t="shared" si="0"/>
        <v>29.666666666666668</v>
      </c>
      <c r="N9" s="25">
        <f t="shared" si="1"/>
        <v>-13.146666666666668</v>
      </c>
      <c r="O9" s="26">
        <f>SUMPRODUCT(TEXT(N9-{0,5,15,25,35},"0;\0")*{0,2,3,3,7})</f>
        <v>0</v>
      </c>
      <c r="P9" s="24"/>
    </row>
    <row r="10" spans="1:16" ht="24">
      <c r="A10" s="21" t="s">
        <v>1861</v>
      </c>
      <c r="B10" s="22" t="s">
        <v>1862</v>
      </c>
      <c r="C10" s="23">
        <v>20190225</v>
      </c>
      <c r="D10" s="22">
        <v>0</v>
      </c>
      <c r="E10" s="22">
        <v>0</v>
      </c>
      <c r="F10" s="22" t="s">
        <v>88</v>
      </c>
      <c r="G10" s="24" t="s">
        <v>89</v>
      </c>
      <c r="H10" s="24">
        <v>8</v>
      </c>
      <c r="I10" s="24">
        <v>806</v>
      </c>
      <c r="J10" s="24" t="s">
        <v>1863</v>
      </c>
      <c r="K10" s="85">
        <v>60</v>
      </c>
      <c r="L10" s="24">
        <v>12</v>
      </c>
      <c r="M10" s="25">
        <f>15+4*D10/3+4*(E10/2)/3</f>
        <v>15</v>
      </c>
      <c r="N10" s="25">
        <f>L10-M10</f>
        <v>-3</v>
      </c>
      <c r="O10" s="26">
        <f>SUMPRODUCT(TEXT(N10-{0,5,15,25,35},"0;\0")*{0,2,3,3,7})</f>
        <v>0</v>
      </c>
      <c r="P10" s="24"/>
    </row>
    <row r="11" spans="1:16" ht="24">
      <c r="A11" s="21" t="s">
        <v>1861</v>
      </c>
      <c r="B11" s="22" t="s">
        <v>1864</v>
      </c>
      <c r="C11" s="23">
        <v>20190038</v>
      </c>
      <c r="D11" s="22">
        <v>0</v>
      </c>
      <c r="E11" s="22">
        <v>0</v>
      </c>
      <c r="F11" s="22" t="s">
        <v>88</v>
      </c>
      <c r="G11" s="24" t="s">
        <v>89</v>
      </c>
      <c r="H11" s="24">
        <v>8</v>
      </c>
      <c r="I11" s="24">
        <v>806</v>
      </c>
      <c r="J11" s="24" t="s">
        <v>1863</v>
      </c>
      <c r="K11" s="85">
        <v>60</v>
      </c>
      <c r="L11" s="24">
        <v>12</v>
      </c>
      <c r="M11" s="25">
        <f>15+4*D11/3+4*(E11/2)/3</f>
        <v>15</v>
      </c>
      <c r="N11" s="25">
        <f>L11-M11</f>
        <v>-3</v>
      </c>
      <c r="O11" s="26">
        <f>SUMPRODUCT(TEXT(N11-{0,5,15,25,35},"0;\0")*{0,2,3,3,7})</f>
        <v>0</v>
      </c>
      <c r="P11" s="24"/>
    </row>
    <row r="12" spans="1:16" ht="24">
      <c r="A12" s="21" t="s">
        <v>1861</v>
      </c>
      <c r="B12" s="22" t="s">
        <v>1865</v>
      </c>
      <c r="C12" s="23">
        <v>20200026</v>
      </c>
      <c r="D12" s="22">
        <v>0</v>
      </c>
      <c r="E12" s="22">
        <v>0</v>
      </c>
      <c r="F12" s="22" t="s">
        <v>88</v>
      </c>
      <c r="G12" s="24" t="s">
        <v>89</v>
      </c>
      <c r="H12" s="24">
        <v>8</v>
      </c>
      <c r="I12" s="24">
        <v>806</v>
      </c>
      <c r="J12" s="24" t="s">
        <v>1863</v>
      </c>
      <c r="K12" s="85">
        <v>60</v>
      </c>
      <c r="L12" s="24">
        <v>12</v>
      </c>
      <c r="M12" s="25">
        <f>15+4*D12/3+4*(E12/2)/3</f>
        <v>15</v>
      </c>
      <c r="N12" s="25">
        <f>L12-M12</f>
        <v>-3</v>
      </c>
      <c r="O12" s="26">
        <f>SUMPRODUCT(TEXT(N12-{0,5,15,25,35},"0;\0")*{0,2,3,3,7})</f>
        <v>0</v>
      </c>
      <c r="P12" s="24"/>
    </row>
    <row r="13" spans="1:16" ht="24">
      <c r="A13" s="21" t="s">
        <v>1861</v>
      </c>
      <c r="B13" s="22" t="s">
        <v>1866</v>
      </c>
      <c r="C13" s="23">
        <v>20200041</v>
      </c>
      <c r="D13" s="22">
        <v>0</v>
      </c>
      <c r="E13" s="22">
        <v>0</v>
      </c>
      <c r="F13" s="22" t="s">
        <v>88</v>
      </c>
      <c r="G13" s="24" t="s">
        <v>89</v>
      </c>
      <c r="H13" s="24">
        <v>8</v>
      </c>
      <c r="I13" s="24">
        <v>806</v>
      </c>
      <c r="J13" s="24" t="s">
        <v>1863</v>
      </c>
      <c r="K13" s="85">
        <v>60</v>
      </c>
      <c r="L13" s="24">
        <v>12</v>
      </c>
      <c r="M13" s="25">
        <f>15+4*D13/3+4*(E13/2)/3</f>
        <v>15</v>
      </c>
      <c r="N13" s="25">
        <f>L13-M13</f>
        <v>-3</v>
      </c>
      <c r="O13" s="26">
        <f>SUMPRODUCT(TEXT(N13-{0,5,15,25,35},"0;\0")*{0,2,3,3,7})</f>
        <v>0</v>
      </c>
      <c r="P13" s="24"/>
    </row>
    <row r="14" spans="1:16" ht="24">
      <c r="A14" s="21" t="s">
        <v>1861</v>
      </c>
      <c r="B14" s="22" t="s">
        <v>2890</v>
      </c>
      <c r="C14" s="23">
        <v>20200053</v>
      </c>
      <c r="D14" s="22">
        <v>0</v>
      </c>
      <c r="E14" s="22">
        <v>0</v>
      </c>
      <c r="F14" s="22" t="s">
        <v>88</v>
      </c>
      <c r="G14" s="24" t="s">
        <v>89</v>
      </c>
      <c r="H14" s="24">
        <v>8</v>
      </c>
      <c r="I14" s="24">
        <v>806</v>
      </c>
      <c r="J14" s="24" t="s">
        <v>1863</v>
      </c>
      <c r="K14" s="85">
        <v>60</v>
      </c>
      <c r="L14" s="24">
        <v>12</v>
      </c>
      <c r="M14" s="25">
        <f>15+4*D14/3+4*(E14/2)/3</f>
        <v>15</v>
      </c>
      <c r="N14" s="25">
        <f>L14-M14</f>
        <v>-3</v>
      </c>
      <c r="O14" s="26">
        <f>SUMPRODUCT(TEXT(N14-{0,5,15,25,35},"0;\0")*{0,2,3,3,7})</f>
        <v>0</v>
      </c>
      <c r="P14" s="24"/>
    </row>
    <row r="15" spans="1:16" ht="24">
      <c r="A15" s="21" t="s">
        <v>2891</v>
      </c>
      <c r="B15" s="22" t="s">
        <v>97</v>
      </c>
      <c r="C15" s="23">
        <v>20020085</v>
      </c>
      <c r="D15" s="22">
        <v>8</v>
      </c>
      <c r="E15" s="22">
        <v>4</v>
      </c>
      <c r="F15" s="22" t="s">
        <v>88</v>
      </c>
      <c r="G15" s="24" t="s">
        <v>89</v>
      </c>
      <c r="H15" s="24">
        <v>8</v>
      </c>
      <c r="I15" s="24">
        <v>807</v>
      </c>
      <c r="J15" s="24" t="s">
        <v>98</v>
      </c>
      <c r="K15" s="85">
        <v>16.52</v>
      </c>
      <c r="L15" s="24">
        <v>16.52</v>
      </c>
      <c r="M15" s="25">
        <f t="shared" si="0"/>
        <v>28.333333333333332</v>
      </c>
      <c r="N15" s="25">
        <f t="shared" si="1"/>
        <v>-11.813333333333333</v>
      </c>
      <c r="O15" s="26">
        <f>SUMPRODUCT(TEXT(N15-{0,5,15,25,35},"0;\0")*{0,2,3,3,7})</f>
        <v>0</v>
      </c>
      <c r="P15" s="24"/>
    </row>
    <row r="16" spans="1:16" ht="24">
      <c r="A16" s="21" t="s">
        <v>1867</v>
      </c>
      <c r="B16" s="22" t="s">
        <v>99</v>
      </c>
      <c r="C16" s="23">
        <v>19870046</v>
      </c>
      <c r="D16" s="22">
        <v>9</v>
      </c>
      <c r="E16" s="22">
        <v>0</v>
      </c>
      <c r="F16" s="22" t="s">
        <v>88</v>
      </c>
      <c r="G16" s="24" t="s">
        <v>89</v>
      </c>
      <c r="H16" s="24">
        <v>8</v>
      </c>
      <c r="I16" s="24">
        <v>808</v>
      </c>
      <c r="J16" s="24" t="s">
        <v>100</v>
      </c>
      <c r="K16" s="85">
        <v>16.72</v>
      </c>
      <c r="L16" s="24">
        <v>16.72</v>
      </c>
      <c r="M16" s="25">
        <f t="shared" si="0"/>
        <v>27</v>
      </c>
      <c r="N16" s="25">
        <f t="shared" si="1"/>
        <v>-10.280000000000001</v>
      </c>
      <c r="O16" s="26">
        <f>SUMPRODUCT(TEXT(N16-{0,5,15,25,35},"0;\0")*{0,2,3,3,7})</f>
        <v>0</v>
      </c>
      <c r="P16" s="24"/>
    </row>
    <row r="17" spans="1:16" ht="24">
      <c r="A17" s="21" t="s">
        <v>1868</v>
      </c>
      <c r="B17" s="22" t="s">
        <v>101</v>
      </c>
      <c r="C17" s="23">
        <v>20000049</v>
      </c>
      <c r="D17" s="22">
        <v>8</v>
      </c>
      <c r="E17" s="22">
        <v>4</v>
      </c>
      <c r="F17" s="22" t="s">
        <v>88</v>
      </c>
      <c r="G17" s="24" t="s">
        <v>89</v>
      </c>
      <c r="H17" s="24">
        <v>8</v>
      </c>
      <c r="I17" s="24">
        <v>809</v>
      </c>
      <c r="J17" s="24" t="s">
        <v>102</v>
      </c>
      <c r="K17" s="85">
        <v>17</v>
      </c>
      <c r="L17" s="24">
        <v>9</v>
      </c>
      <c r="M17" s="25">
        <f t="shared" si="0"/>
        <v>28.333333333333332</v>
      </c>
      <c r="N17" s="25">
        <f t="shared" si="1"/>
        <v>-19.333333333333332</v>
      </c>
      <c r="O17" s="26">
        <f>SUMPRODUCT(TEXT(N17-{0,5,15,25,35},"0;\0")*{0,2,3,3,7})</f>
        <v>0</v>
      </c>
      <c r="P17" s="24"/>
    </row>
    <row r="18" spans="1:16" ht="24">
      <c r="A18" s="21" t="s">
        <v>1869</v>
      </c>
      <c r="B18" s="22" t="s">
        <v>103</v>
      </c>
      <c r="C18" s="23">
        <v>19960047</v>
      </c>
      <c r="D18" s="22">
        <v>15</v>
      </c>
      <c r="E18" s="22">
        <v>7</v>
      </c>
      <c r="F18" s="22" t="s">
        <v>88</v>
      </c>
      <c r="G18" s="24" t="s">
        <v>89</v>
      </c>
      <c r="H18" s="24">
        <v>8</v>
      </c>
      <c r="I18" s="24">
        <v>809</v>
      </c>
      <c r="J18" s="24" t="s">
        <v>102</v>
      </c>
      <c r="K18" s="85">
        <v>17</v>
      </c>
      <c r="L18" s="24">
        <v>8</v>
      </c>
      <c r="M18" s="25">
        <f t="shared" si="0"/>
        <v>39.666666666666664</v>
      </c>
      <c r="N18" s="25">
        <f t="shared" si="1"/>
        <v>-31.666666666666664</v>
      </c>
      <c r="O18" s="26">
        <f>SUMPRODUCT(TEXT(N18-{0,5,15,25,35},"0;\0")*{0,2,3,3,7})</f>
        <v>0</v>
      </c>
      <c r="P18" s="24"/>
    </row>
    <row r="19" spans="1:16" ht="24">
      <c r="A19" s="21" t="s">
        <v>1869</v>
      </c>
      <c r="B19" s="22" t="s">
        <v>104</v>
      </c>
      <c r="C19" s="23">
        <v>19990026</v>
      </c>
      <c r="D19" s="22">
        <v>16</v>
      </c>
      <c r="E19" s="22">
        <v>8</v>
      </c>
      <c r="F19" s="22" t="s">
        <v>88</v>
      </c>
      <c r="G19" s="24" t="s">
        <v>89</v>
      </c>
      <c r="H19" s="24">
        <v>8</v>
      </c>
      <c r="I19" s="24">
        <v>811</v>
      </c>
      <c r="J19" s="24" t="s">
        <v>105</v>
      </c>
      <c r="K19" s="85">
        <v>27</v>
      </c>
      <c r="L19" s="24">
        <v>14</v>
      </c>
      <c r="M19" s="25">
        <f t="shared" si="0"/>
        <v>41.666666666666664</v>
      </c>
      <c r="N19" s="25">
        <f t="shared" si="1"/>
        <v>-27.666666666666664</v>
      </c>
      <c r="O19" s="26">
        <f>SUMPRODUCT(TEXT(N19-{0,5,15,25,35},"0;\0")*{0,2,3,3,7})</f>
        <v>0</v>
      </c>
      <c r="P19" s="24"/>
    </row>
    <row r="20" spans="1:16" ht="24">
      <c r="A20" s="21" t="s">
        <v>1859</v>
      </c>
      <c r="B20" s="22" t="s">
        <v>106</v>
      </c>
      <c r="C20" s="23">
        <v>20010012</v>
      </c>
      <c r="D20" s="22">
        <v>9</v>
      </c>
      <c r="E20" s="22">
        <v>3</v>
      </c>
      <c r="F20" s="22" t="s">
        <v>88</v>
      </c>
      <c r="G20" s="24" t="s">
        <v>89</v>
      </c>
      <c r="H20" s="24">
        <v>8</v>
      </c>
      <c r="I20" s="24">
        <v>811</v>
      </c>
      <c r="J20" s="24" t="s">
        <v>105</v>
      </c>
      <c r="K20" s="85">
        <v>27</v>
      </c>
      <c r="L20" s="24">
        <v>13</v>
      </c>
      <c r="M20" s="25">
        <f t="shared" si="0"/>
        <v>29</v>
      </c>
      <c r="N20" s="25">
        <f t="shared" si="1"/>
        <v>-16</v>
      </c>
      <c r="O20" s="26">
        <f>SUMPRODUCT(TEXT(N20-{0,5,15,25,35},"0;\0")*{0,2,3,3,7})</f>
        <v>0</v>
      </c>
      <c r="P20" s="24"/>
    </row>
    <row r="21" spans="1:16" ht="24">
      <c r="A21" s="21" t="s">
        <v>1870</v>
      </c>
      <c r="B21" s="22" t="s">
        <v>107</v>
      </c>
      <c r="C21" s="27">
        <v>19890042</v>
      </c>
      <c r="D21" s="22">
        <v>2</v>
      </c>
      <c r="E21" s="22">
        <v>0</v>
      </c>
      <c r="F21" s="22" t="s">
        <v>88</v>
      </c>
      <c r="G21" s="24" t="s">
        <v>89</v>
      </c>
      <c r="H21" s="24">
        <v>9</v>
      </c>
      <c r="I21" s="24" t="s">
        <v>1871</v>
      </c>
      <c r="J21" s="24" t="s">
        <v>108</v>
      </c>
      <c r="K21" s="85">
        <v>34</v>
      </c>
      <c r="L21" s="24">
        <v>17</v>
      </c>
      <c r="M21" s="25">
        <f t="shared" si="0"/>
        <v>17.666666666666668</v>
      </c>
      <c r="N21" s="25">
        <f t="shared" si="1"/>
        <v>-0.66666666666666785</v>
      </c>
      <c r="O21" s="26">
        <f>SUMPRODUCT(TEXT(N21-{0,5,15,25,35},"0;\0")*{0,2,3,3,7})</f>
        <v>0</v>
      </c>
      <c r="P21" s="24"/>
    </row>
    <row r="22" spans="1:16" ht="24">
      <c r="A22" s="21" t="s">
        <v>1872</v>
      </c>
      <c r="B22" s="22" t="s">
        <v>109</v>
      </c>
      <c r="C22" s="23">
        <v>20100060</v>
      </c>
      <c r="D22" s="22">
        <v>17</v>
      </c>
      <c r="E22" s="22">
        <v>10</v>
      </c>
      <c r="F22" s="22" t="s">
        <v>88</v>
      </c>
      <c r="G22" s="24" t="s">
        <v>89</v>
      </c>
      <c r="H22" s="24">
        <v>9</v>
      </c>
      <c r="I22" s="24" t="s">
        <v>1873</v>
      </c>
      <c r="J22" s="24" t="s">
        <v>110</v>
      </c>
      <c r="K22" s="85">
        <v>34</v>
      </c>
      <c r="L22" s="24">
        <v>17</v>
      </c>
      <c r="M22" s="25">
        <f t="shared" si="0"/>
        <v>44.333333333333336</v>
      </c>
      <c r="N22" s="25">
        <f t="shared" si="1"/>
        <v>-27.333333333333336</v>
      </c>
      <c r="O22" s="26">
        <f>SUMPRODUCT(TEXT(N22-{0,5,15,25,35},"0;\0")*{0,2,3,3,7})</f>
        <v>0</v>
      </c>
      <c r="P22" s="24"/>
    </row>
    <row r="23" spans="1:16" ht="24">
      <c r="A23" s="21" t="s">
        <v>1874</v>
      </c>
      <c r="B23" s="22" t="s">
        <v>111</v>
      </c>
      <c r="C23" s="23">
        <v>19970047</v>
      </c>
      <c r="D23" s="22">
        <v>16</v>
      </c>
      <c r="E23" s="22">
        <v>10</v>
      </c>
      <c r="F23" s="22" t="s">
        <v>88</v>
      </c>
      <c r="G23" s="24" t="s">
        <v>89</v>
      </c>
      <c r="H23" s="24">
        <v>9</v>
      </c>
      <c r="I23" s="24" t="s">
        <v>1875</v>
      </c>
      <c r="J23" s="24" t="s">
        <v>112</v>
      </c>
      <c r="K23" s="85">
        <v>34</v>
      </c>
      <c r="L23" s="24">
        <v>34</v>
      </c>
      <c r="M23" s="25">
        <f t="shared" si="0"/>
        <v>42.999999999999993</v>
      </c>
      <c r="N23" s="25">
        <f t="shared" si="1"/>
        <v>-8.9999999999999929</v>
      </c>
      <c r="O23" s="26">
        <f>SUMPRODUCT(TEXT(N23-{0,5,15,25,35},"0;\0")*{0,2,3,3,7})</f>
        <v>0</v>
      </c>
      <c r="P23" s="24"/>
    </row>
    <row r="24" spans="1:16" ht="24">
      <c r="A24" s="21" t="s">
        <v>2892</v>
      </c>
      <c r="B24" s="24" t="s">
        <v>113</v>
      </c>
      <c r="C24" s="23">
        <v>19850003</v>
      </c>
      <c r="D24" s="24">
        <v>9</v>
      </c>
      <c r="E24" s="24">
        <v>2</v>
      </c>
      <c r="F24" s="24" t="s">
        <v>88</v>
      </c>
      <c r="G24" s="28" t="s">
        <v>89</v>
      </c>
      <c r="H24" s="29">
        <v>9</v>
      </c>
      <c r="I24" s="24" t="s">
        <v>114</v>
      </c>
      <c r="J24" s="24" t="s">
        <v>115</v>
      </c>
      <c r="K24" s="85">
        <v>17</v>
      </c>
      <c r="L24" s="24">
        <v>17</v>
      </c>
      <c r="M24" s="25">
        <f t="shared" si="0"/>
        <v>28.333333333333332</v>
      </c>
      <c r="N24" s="25">
        <f t="shared" si="1"/>
        <v>-11.333333333333332</v>
      </c>
      <c r="O24" s="26">
        <f>SUMPRODUCT(TEXT(N24-{0,5,15,25,35},"0;\0")*{0,2,3,3,7})</f>
        <v>0</v>
      </c>
      <c r="P24" s="24"/>
    </row>
    <row r="25" spans="1:16" ht="24">
      <c r="A25" s="21" t="s">
        <v>1876</v>
      </c>
      <c r="B25" s="24" t="s">
        <v>116</v>
      </c>
      <c r="C25" s="23">
        <v>20130034</v>
      </c>
      <c r="D25" s="24">
        <v>11</v>
      </c>
      <c r="E25" s="24">
        <v>10</v>
      </c>
      <c r="F25" s="24" t="s">
        <v>88</v>
      </c>
      <c r="G25" s="24" t="s">
        <v>89</v>
      </c>
      <c r="H25" s="24">
        <v>9</v>
      </c>
      <c r="I25" s="24" t="s">
        <v>117</v>
      </c>
      <c r="J25" s="24" t="s">
        <v>118</v>
      </c>
      <c r="K25" s="85">
        <v>18</v>
      </c>
      <c r="L25" s="24">
        <v>18</v>
      </c>
      <c r="M25" s="25">
        <f t="shared" si="0"/>
        <v>36.333333333333329</v>
      </c>
      <c r="N25" s="25">
        <f t="shared" si="1"/>
        <v>-18.333333333333329</v>
      </c>
      <c r="O25" s="26">
        <f>SUMPRODUCT(TEXT(N25-{0,5,15,25,35},"0;\0")*{0,2,3,3,7})</f>
        <v>0</v>
      </c>
      <c r="P25" s="24"/>
    </row>
    <row r="26" spans="1:16" ht="24">
      <c r="A26" s="21" t="s">
        <v>1877</v>
      </c>
      <c r="B26" s="24" t="s">
        <v>119</v>
      </c>
      <c r="C26" s="23">
        <v>19980040</v>
      </c>
      <c r="D26" s="24">
        <v>9</v>
      </c>
      <c r="E26" s="24">
        <v>4</v>
      </c>
      <c r="F26" s="24" t="s">
        <v>120</v>
      </c>
      <c r="G26" s="24" t="s">
        <v>121</v>
      </c>
      <c r="H26" s="24">
        <v>2</v>
      </c>
      <c r="I26" s="24">
        <v>201</v>
      </c>
      <c r="J26" s="24" t="s">
        <v>96</v>
      </c>
      <c r="K26" s="85">
        <v>30.55</v>
      </c>
      <c r="L26" s="24">
        <v>15.55</v>
      </c>
      <c r="M26" s="25">
        <f t="shared" si="0"/>
        <v>29.666666666666668</v>
      </c>
      <c r="N26" s="25">
        <f t="shared" si="1"/>
        <v>-14.116666666666667</v>
      </c>
      <c r="O26" s="26">
        <f>SUMPRODUCT(TEXT(N26-{0,5,15,25,35},"0;\0")*{0,2,3,3,7})</f>
        <v>0</v>
      </c>
      <c r="P26" s="24"/>
    </row>
    <row r="27" spans="1:16" ht="24">
      <c r="A27" s="21" t="s">
        <v>1877</v>
      </c>
      <c r="B27" s="24" t="s">
        <v>122</v>
      </c>
      <c r="C27" s="30">
        <v>19940000</v>
      </c>
      <c r="D27" s="24">
        <v>3</v>
      </c>
      <c r="E27" s="22">
        <v>0</v>
      </c>
      <c r="F27" s="24" t="s">
        <v>120</v>
      </c>
      <c r="G27" s="24" t="s">
        <v>121</v>
      </c>
      <c r="H27" s="24">
        <v>2</v>
      </c>
      <c r="I27" s="24">
        <v>201</v>
      </c>
      <c r="J27" s="24" t="s">
        <v>96</v>
      </c>
      <c r="K27" s="85">
        <v>30.55</v>
      </c>
      <c r="L27" s="24">
        <v>15</v>
      </c>
      <c r="M27" s="25">
        <f t="shared" si="0"/>
        <v>19</v>
      </c>
      <c r="N27" s="25">
        <f t="shared" si="1"/>
        <v>-4</v>
      </c>
      <c r="O27" s="26">
        <f>SUMPRODUCT(TEXT(N27-{0,5,15,25,35},"0;\0")*{0,2,3,3,7})</f>
        <v>0</v>
      </c>
      <c r="P27" s="24"/>
    </row>
    <row r="28" spans="1:16" ht="24">
      <c r="A28" s="21" t="s">
        <v>1878</v>
      </c>
      <c r="B28" s="24" t="s">
        <v>1879</v>
      </c>
      <c r="C28" s="30">
        <v>20180304</v>
      </c>
      <c r="D28" s="22">
        <v>0</v>
      </c>
      <c r="E28" s="22">
        <v>0</v>
      </c>
      <c r="F28" s="24" t="s">
        <v>120</v>
      </c>
      <c r="G28" s="24" t="s">
        <v>121</v>
      </c>
      <c r="H28" s="24">
        <v>3</v>
      </c>
      <c r="I28" s="24">
        <v>301</v>
      </c>
      <c r="J28" s="24" t="s">
        <v>1880</v>
      </c>
      <c r="K28" s="85">
        <v>62.94</v>
      </c>
      <c r="L28" s="24">
        <v>12.58</v>
      </c>
      <c r="M28" s="25">
        <f t="shared" si="0"/>
        <v>15</v>
      </c>
      <c r="N28" s="25">
        <f t="shared" si="1"/>
        <v>-2.42</v>
      </c>
      <c r="O28" s="26">
        <f>SUMPRODUCT(TEXT(N28-{0,5,15,25,35},"0;\0")*{0,2,3,3,7})</f>
        <v>0</v>
      </c>
      <c r="P28" s="24"/>
    </row>
    <row r="29" spans="1:16" ht="24">
      <c r="A29" s="21" t="s">
        <v>1878</v>
      </c>
      <c r="B29" s="24" t="s">
        <v>2893</v>
      </c>
      <c r="C29" s="30">
        <v>20192002</v>
      </c>
      <c r="D29" s="22">
        <v>0</v>
      </c>
      <c r="E29" s="22">
        <v>0</v>
      </c>
      <c r="F29" s="24" t="s">
        <v>120</v>
      </c>
      <c r="G29" s="24" t="s">
        <v>121</v>
      </c>
      <c r="H29" s="24">
        <v>3</v>
      </c>
      <c r="I29" s="24">
        <v>301</v>
      </c>
      <c r="J29" s="24" t="s">
        <v>1880</v>
      </c>
      <c r="K29" s="85">
        <v>62.94</v>
      </c>
      <c r="L29" s="24">
        <v>12.58</v>
      </c>
      <c r="M29" s="25">
        <f t="shared" si="0"/>
        <v>15</v>
      </c>
      <c r="N29" s="25">
        <f t="shared" si="1"/>
        <v>-2.42</v>
      </c>
      <c r="O29" s="26">
        <f>SUMPRODUCT(TEXT(N29-{0,5,15,25,35},"0;\0")*{0,2,3,3,7})</f>
        <v>0</v>
      </c>
      <c r="P29" s="24"/>
    </row>
    <row r="30" spans="1:16" ht="24">
      <c r="A30" s="21" t="s">
        <v>1878</v>
      </c>
      <c r="B30" s="24" t="s">
        <v>2894</v>
      </c>
      <c r="C30" s="30">
        <v>20170113</v>
      </c>
      <c r="D30" s="22">
        <v>0</v>
      </c>
      <c r="E30" s="22">
        <v>0</v>
      </c>
      <c r="F30" s="24" t="s">
        <v>120</v>
      </c>
      <c r="G30" s="24" t="s">
        <v>121</v>
      </c>
      <c r="H30" s="24">
        <v>3</v>
      </c>
      <c r="I30" s="24">
        <v>301</v>
      </c>
      <c r="J30" s="24" t="s">
        <v>1880</v>
      </c>
      <c r="K30" s="85">
        <v>62.94</v>
      </c>
      <c r="L30" s="24">
        <v>12.58</v>
      </c>
      <c r="M30" s="25">
        <f t="shared" si="0"/>
        <v>15</v>
      </c>
      <c r="N30" s="25">
        <f t="shared" si="1"/>
        <v>-2.42</v>
      </c>
      <c r="O30" s="26">
        <f>SUMPRODUCT(TEXT(N30-{0,5,15,25,35},"0;\0")*{0,2,3,3,7})</f>
        <v>0</v>
      </c>
      <c r="P30" s="24"/>
    </row>
    <row r="31" spans="1:16" ht="24">
      <c r="A31" s="21" t="s">
        <v>1878</v>
      </c>
      <c r="B31" s="24" t="s">
        <v>2895</v>
      </c>
      <c r="C31" s="30">
        <v>20200055</v>
      </c>
      <c r="D31" s="22">
        <v>0</v>
      </c>
      <c r="E31" s="22">
        <v>0</v>
      </c>
      <c r="F31" s="24" t="s">
        <v>120</v>
      </c>
      <c r="G31" s="24" t="s">
        <v>121</v>
      </c>
      <c r="H31" s="24">
        <v>3</v>
      </c>
      <c r="I31" s="24">
        <v>301</v>
      </c>
      <c r="J31" s="24" t="s">
        <v>1880</v>
      </c>
      <c r="K31" s="85">
        <v>62.94</v>
      </c>
      <c r="L31" s="24">
        <v>12.58</v>
      </c>
      <c r="M31" s="25">
        <f t="shared" si="0"/>
        <v>15</v>
      </c>
      <c r="N31" s="25">
        <f t="shared" si="1"/>
        <v>-2.42</v>
      </c>
      <c r="O31" s="26">
        <f>SUMPRODUCT(TEXT(N31-{0,5,15,25,35},"0;\0")*{0,2,3,3,7})</f>
        <v>0</v>
      </c>
      <c r="P31" s="24"/>
    </row>
    <row r="32" spans="1:16" ht="24">
      <c r="A32" s="21" t="s">
        <v>1878</v>
      </c>
      <c r="B32" s="24" t="s">
        <v>2896</v>
      </c>
      <c r="C32" s="30">
        <v>20200219</v>
      </c>
      <c r="D32" s="22">
        <v>0</v>
      </c>
      <c r="E32" s="22">
        <v>0</v>
      </c>
      <c r="F32" s="24" t="s">
        <v>120</v>
      </c>
      <c r="G32" s="24" t="s">
        <v>121</v>
      </c>
      <c r="H32" s="24">
        <v>3</v>
      </c>
      <c r="I32" s="24">
        <v>301</v>
      </c>
      <c r="J32" s="24" t="s">
        <v>1880</v>
      </c>
      <c r="K32" s="85">
        <v>62.94</v>
      </c>
      <c r="L32" s="24">
        <v>12.58</v>
      </c>
      <c r="M32" s="25">
        <f t="shared" si="0"/>
        <v>15</v>
      </c>
      <c r="N32" s="25">
        <f t="shared" si="1"/>
        <v>-2.42</v>
      </c>
      <c r="O32" s="26">
        <f>SUMPRODUCT(TEXT(N32-{0,5,15,25,35},"0;\0")*{0,2,3,3,7})</f>
        <v>0</v>
      </c>
      <c r="P32" s="24"/>
    </row>
    <row r="33" spans="1:16" ht="24">
      <c r="A33" s="21" t="s">
        <v>1878</v>
      </c>
      <c r="B33" s="24" t="s">
        <v>2897</v>
      </c>
      <c r="C33" s="30">
        <v>19950020</v>
      </c>
      <c r="D33" s="22">
        <v>0</v>
      </c>
      <c r="E33" s="22">
        <v>0</v>
      </c>
      <c r="F33" s="24" t="s">
        <v>120</v>
      </c>
      <c r="G33" s="24" t="s">
        <v>121</v>
      </c>
      <c r="H33" s="24">
        <v>3</v>
      </c>
      <c r="I33" s="24">
        <v>302</v>
      </c>
      <c r="J33" s="24" t="s">
        <v>2898</v>
      </c>
      <c r="K33" s="85">
        <v>53</v>
      </c>
      <c r="L33" s="24">
        <v>13.25</v>
      </c>
      <c r="M33" s="25">
        <f t="shared" si="0"/>
        <v>15</v>
      </c>
      <c r="N33" s="25">
        <f t="shared" si="1"/>
        <v>-1.75</v>
      </c>
      <c r="O33" s="26">
        <f>SUMPRODUCT(TEXT(N33-{0,5,15,25,35},"0;\0")*{0,2,3,3,7})</f>
        <v>0</v>
      </c>
      <c r="P33" s="24"/>
    </row>
    <row r="34" spans="1:16" ht="24">
      <c r="A34" s="21" t="s">
        <v>1878</v>
      </c>
      <c r="B34" s="24" t="s">
        <v>2899</v>
      </c>
      <c r="C34" s="30">
        <v>20010035</v>
      </c>
      <c r="D34" s="22">
        <v>0</v>
      </c>
      <c r="E34" s="22">
        <v>0</v>
      </c>
      <c r="F34" s="24" t="s">
        <v>120</v>
      </c>
      <c r="G34" s="24" t="s">
        <v>121</v>
      </c>
      <c r="H34" s="24">
        <v>3</v>
      </c>
      <c r="I34" s="24">
        <v>302</v>
      </c>
      <c r="J34" s="24" t="s">
        <v>2898</v>
      </c>
      <c r="K34" s="85">
        <v>53</v>
      </c>
      <c r="L34" s="24">
        <v>13.25</v>
      </c>
      <c r="M34" s="25">
        <f t="shared" si="0"/>
        <v>15</v>
      </c>
      <c r="N34" s="25">
        <f t="shared" si="1"/>
        <v>-1.75</v>
      </c>
      <c r="O34" s="26">
        <f>SUMPRODUCT(TEXT(N34-{0,5,15,25,35},"0;\0")*{0,2,3,3,7})</f>
        <v>0</v>
      </c>
      <c r="P34" s="24"/>
    </row>
    <row r="35" spans="1:16" ht="24">
      <c r="A35" s="184" t="s">
        <v>1878</v>
      </c>
      <c r="B35" s="177" t="s">
        <v>2900</v>
      </c>
      <c r="C35" s="216">
        <v>19900008</v>
      </c>
      <c r="D35" s="177">
        <v>11</v>
      </c>
      <c r="E35" s="177">
        <v>2</v>
      </c>
      <c r="F35" s="24" t="s">
        <v>120</v>
      </c>
      <c r="G35" s="24" t="s">
        <v>121</v>
      </c>
      <c r="H35" s="24">
        <v>3</v>
      </c>
      <c r="I35" s="24">
        <v>302</v>
      </c>
      <c r="J35" s="24" t="s">
        <v>2898</v>
      </c>
      <c r="K35" s="85">
        <v>53</v>
      </c>
      <c r="L35" s="177">
        <v>19.38</v>
      </c>
      <c r="M35" s="178">
        <v>23.2</v>
      </c>
      <c r="N35" s="178">
        <v>-5</v>
      </c>
      <c r="O35" s="214">
        <f>SUMPRODUCT(TEXT(N35-{0,5,15,25,35},"0;\0")*{0,2,3,3,7})</f>
        <v>0</v>
      </c>
      <c r="P35" s="181"/>
    </row>
    <row r="36" spans="1:16">
      <c r="A36" s="184"/>
      <c r="B36" s="177"/>
      <c r="C36" s="216"/>
      <c r="D36" s="177"/>
      <c r="E36" s="177"/>
      <c r="F36" s="24" t="s">
        <v>120</v>
      </c>
      <c r="G36" s="24" t="s">
        <v>121</v>
      </c>
      <c r="H36" s="24">
        <v>4</v>
      </c>
      <c r="I36" s="24">
        <v>402</v>
      </c>
      <c r="J36" s="24" t="s">
        <v>1911</v>
      </c>
      <c r="K36" s="85">
        <v>49</v>
      </c>
      <c r="L36" s="177"/>
      <c r="M36" s="178"/>
      <c r="N36" s="178"/>
      <c r="O36" s="215"/>
      <c r="P36" s="183"/>
    </row>
    <row r="37" spans="1:16" ht="24">
      <c r="A37" s="21" t="s">
        <v>1878</v>
      </c>
      <c r="B37" s="24" t="s">
        <v>2901</v>
      </c>
      <c r="C37" s="30">
        <v>20200003</v>
      </c>
      <c r="D37" s="24">
        <v>0</v>
      </c>
      <c r="E37" s="24">
        <v>0</v>
      </c>
      <c r="F37" s="24" t="s">
        <v>120</v>
      </c>
      <c r="G37" s="24" t="s">
        <v>121</v>
      </c>
      <c r="H37" s="24">
        <v>3</v>
      </c>
      <c r="I37" s="24">
        <v>302</v>
      </c>
      <c r="J37" s="24" t="s">
        <v>2898</v>
      </c>
      <c r="K37" s="85">
        <v>53</v>
      </c>
      <c r="L37" s="24">
        <v>13.25</v>
      </c>
      <c r="M37" s="25">
        <v>23.2</v>
      </c>
      <c r="N37" s="25">
        <v>-5</v>
      </c>
      <c r="O37" s="26">
        <f>SUMPRODUCT(TEXT(N37-{0,5,15,25,35},"0;\0")*{0,2,3,3,7})</f>
        <v>0</v>
      </c>
      <c r="P37" s="24"/>
    </row>
    <row r="38" spans="1:16" ht="24">
      <c r="A38" s="21" t="s">
        <v>1878</v>
      </c>
      <c r="B38" s="24" t="s">
        <v>2902</v>
      </c>
      <c r="C38" s="30">
        <v>20150059</v>
      </c>
      <c r="D38" s="24">
        <v>2</v>
      </c>
      <c r="E38" s="24">
        <v>3</v>
      </c>
      <c r="F38" s="24" t="s">
        <v>120</v>
      </c>
      <c r="G38" s="24" t="s">
        <v>121</v>
      </c>
      <c r="H38" s="24">
        <v>3</v>
      </c>
      <c r="I38" s="24">
        <v>303</v>
      </c>
      <c r="J38" s="24" t="s">
        <v>2903</v>
      </c>
      <c r="K38" s="85">
        <v>27</v>
      </c>
      <c r="L38" s="24">
        <v>13.5</v>
      </c>
      <c r="M38" s="25">
        <v>19.670000000000002</v>
      </c>
      <c r="N38" s="25">
        <v>-14.67</v>
      </c>
      <c r="O38" s="26">
        <f>SUMPRODUCT(TEXT(N38-{0,5,15,25,35},"0;\0")*{0,2,3,3,7})</f>
        <v>0</v>
      </c>
      <c r="P38" s="24"/>
    </row>
    <row r="39" spans="1:16" ht="24">
      <c r="A39" s="21" t="s">
        <v>1878</v>
      </c>
      <c r="B39" s="24" t="s">
        <v>2904</v>
      </c>
      <c r="C39" s="30">
        <v>20020050</v>
      </c>
      <c r="D39" s="24">
        <v>7</v>
      </c>
      <c r="E39" s="24">
        <v>2</v>
      </c>
      <c r="F39" s="24" t="s">
        <v>120</v>
      </c>
      <c r="G39" s="24" t="s">
        <v>121</v>
      </c>
      <c r="H39" s="24">
        <v>3</v>
      </c>
      <c r="I39" s="24">
        <v>303</v>
      </c>
      <c r="J39" s="24" t="s">
        <v>2903</v>
      </c>
      <c r="K39" s="85">
        <v>27</v>
      </c>
      <c r="L39" s="24">
        <v>13.5</v>
      </c>
      <c r="M39" s="25">
        <v>25.67</v>
      </c>
      <c r="N39" s="25">
        <v>-20.67</v>
      </c>
      <c r="O39" s="26">
        <f>SUMPRODUCT(TEXT(N39-{0,5,15,25,35},"0;\0")*{0,2,3,3,7})</f>
        <v>0</v>
      </c>
      <c r="P39" s="24"/>
    </row>
    <row r="40" spans="1:16" ht="24">
      <c r="A40" s="21" t="s">
        <v>1912</v>
      </c>
      <c r="B40" s="24" t="s">
        <v>123</v>
      </c>
      <c r="C40" s="23">
        <v>19910005</v>
      </c>
      <c r="D40" s="22">
        <v>0</v>
      </c>
      <c r="E40" s="24">
        <v>6</v>
      </c>
      <c r="F40" s="24" t="s">
        <v>120</v>
      </c>
      <c r="G40" s="24" t="s">
        <v>121</v>
      </c>
      <c r="H40" s="24">
        <v>3</v>
      </c>
      <c r="I40" s="24">
        <v>304</v>
      </c>
      <c r="J40" s="24" t="s">
        <v>124</v>
      </c>
      <c r="K40" s="85">
        <v>25.8</v>
      </c>
      <c r="L40" s="24">
        <v>6.45</v>
      </c>
      <c r="M40" s="25">
        <f t="shared" ref="M40:M103" si="2">15+4*D40/3+4*(E40/2)/3</f>
        <v>19</v>
      </c>
      <c r="N40" s="25">
        <f t="shared" ref="N40:N103" si="3">L40-M40</f>
        <v>-12.55</v>
      </c>
      <c r="O40" s="26">
        <f>SUMPRODUCT(TEXT(N40-{0,5,15,25,35},"0;\0")*{0,2,3,3,7})</f>
        <v>0</v>
      </c>
      <c r="P40" s="24"/>
    </row>
    <row r="41" spans="1:16" ht="24">
      <c r="A41" s="21" t="s">
        <v>1860</v>
      </c>
      <c r="B41" s="24" t="s">
        <v>125</v>
      </c>
      <c r="C41" s="23">
        <v>20130047</v>
      </c>
      <c r="D41" s="24">
        <v>7</v>
      </c>
      <c r="E41" s="24">
        <v>6</v>
      </c>
      <c r="F41" s="24" t="s">
        <v>120</v>
      </c>
      <c r="G41" s="24" t="s">
        <v>121</v>
      </c>
      <c r="H41" s="24">
        <v>3</v>
      </c>
      <c r="I41" s="24">
        <v>304</v>
      </c>
      <c r="J41" s="24" t="s">
        <v>124</v>
      </c>
      <c r="K41" s="85">
        <v>25.8</v>
      </c>
      <c r="L41" s="24">
        <v>6.45</v>
      </c>
      <c r="M41" s="25">
        <f t="shared" si="2"/>
        <v>28.333333333333336</v>
      </c>
      <c r="N41" s="25">
        <f t="shared" si="3"/>
        <v>-21.883333333333336</v>
      </c>
      <c r="O41" s="26">
        <f>SUMPRODUCT(TEXT(N41-{0,5,15,25,35},"0;\0")*{0,2,3,3,7})</f>
        <v>0</v>
      </c>
      <c r="P41" s="24"/>
    </row>
    <row r="42" spans="1:16" ht="24">
      <c r="A42" s="21" t="s">
        <v>1860</v>
      </c>
      <c r="B42" s="24" t="s">
        <v>126</v>
      </c>
      <c r="C42" s="23">
        <v>20010061</v>
      </c>
      <c r="D42" s="24">
        <v>9</v>
      </c>
      <c r="E42" s="24">
        <v>5</v>
      </c>
      <c r="F42" s="24" t="s">
        <v>120</v>
      </c>
      <c r="G42" s="24" t="s">
        <v>121</v>
      </c>
      <c r="H42" s="24">
        <v>3</v>
      </c>
      <c r="I42" s="24">
        <v>304</v>
      </c>
      <c r="J42" s="24" t="s">
        <v>124</v>
      </c>
      <c r="K42" s="85">
        <v>25.8</v>
      </c>
      <c r="L42" s="24">
        <v>6.45</v>
      </c>
      <c r="M42" s="25">
        <f>15+4*D42/3+4*(E42/2)/3</f>
        <v>30.333333333333332</v>
      </c>
      <c r="N42" s="25">
        <f>L42-M42</f>
        <v>-23.883333333333333</v>
      </c>
      <c r="O42" s="26">
        <f>SUMPRODUCT(TEXT(N42-{0,5,15,25,35},"0;\0")*{0,2,3,3,7})</f>
        <v>0</v>
      </c>
      <c r="P42" s="24"/>
    </row>
    <row r="43" spans="1:16" ht="24">
      <c r="A43" s="21" t="s">
        <v>1881</v>
      </c>
      <c r="B43" s="24" t="s">
        <v>127</v>
      </c>
      <c r="C43" s="23">
        <v>20150032</v>
      </c>
      <c r="D43" s="24">
        <v>0</v>
      </c>
      <c r="E43" s="24">
        <v>6</v>
      </c>
      <c r="F43" s="24" t="s">
        <v>120</v>
      </c>
      <c r="G43" s="24" t="s">
        <v>121</v>
      </c>
      <c r="H43" s="24">
        <v>3</v>
      </c>
      <c r="I43" s="24">
        <v>304</v>
      </c>
      <c r="J43" s="24" t="s">
        <v>124</v>
      </c>
      <c r="K43" s="85">
        <v>25.8</v>
      </c>
      <c r="L43" s="24">
        <v>6.45</v>
      </c>
      <c r="M43" s="25">
        <f t="shared" si="2"/>
        <v>19</v>
      </c>
      <c r="N43" s="25">
        <f t="shared" si="3"/>
        <v>-12.55</v>
      </c>
      <c r="O43" s="26">
        <f>SUMPRODUCT(TEXT(N43-{0,5,15,25,35},"0;\0")*{0,2,3,3,7})</f>
        <v>0</v>
      </c>
      <c r="P43" s="24"/>
    </row>
    <row r="44" spans="1:16" ht="24">
      <c r="A44" s="21" t="s">
        <v>1882</v>
      </c>
      <c r="B44" s="24" t="s">
        <v>1883</v>
      </c>
      <c r="C44" s="23">
        <v>20170260</v>
      </c>
      <c r="D44" s="24">
        <v>0</v>
      </c>
      <c r="E44" s="24">
        <v>0</v>
      </c>
      <c r="F44" s="24" t="s">
        <v>120</v>
      </c>
      <c r="G44" s="24" t="s">
        <v>121</v>
      </c>
      <c r="H44" s="24">
        <v>3</v>
      </c>
      <c r="I44" s="24">
        <v>306</v>
      </c>
      <c r="J44" s="24" t="s">
        <v>1884</v>
      </c>
      <c r="K44" s="85">
        <v>25.72</v>
      </c>
      <c r="L44" s="24">
        <v>12.86</v>
      </c>
      <c r="M44" s="25">
        <f t="shared" si="2"/>
        <v>15</v>
      </c>
      <c r="N44" s="25">
        <f t="shared" si="3"/>
        <v>-2.1400000000000006</v>
      </c>
      <c r="O44" s="26">
        <f>SUMPRODUCT(TEXT(N44-{0,5,15,25,35},"0;\0")*{0,2,3,3,7})</f>
        <v>0</v>
      </c>
      <c r="P44" s="24"/>
    </row>
    <row r="45" spans="1:16" ht="24">
      <c r="A45" s="21" t="s">
        <v>1882</v>
      </c>
      <c r="B45" s="24" t="s">
        <v>1885</v>
      </c>
      <c r="C45" s="23">
        <v>20170301</v>
      </c>
      <c r="D45" s="24">
        <v>0</v>
      </c>
      <c r="E45" s="24">
        <v>0</v>
      </c>
      <c r="F45" s="24" t="s">
        <v>120</v>
      </c>
      <c r="G45" s="24" t="s">
        <v>121</v>
      </c>
      <c r="H45" s="24">
        <v>3</v>
      </c>
      <c r="I45" s="24">
        <v>306</v>
      </c>
      <c r="J45" s="24" t="s">
        <v>1884</v>
      </c>
      <c r="K45" s="85">
        <v>25.72</v>
      </c>
      <c r="L45" s="24">
        <v>12.86</v>
      </c>
      <c r="M45" s="25">
        <f t="shared" si="2"/>
        <v>15</v>
      </c>
      <c r="N45" s="25">
        <f t="shared" si="3"/>
        <v>-2.1400000000000006</v>
      </c>
      <c r="O45" s="26">
        <f>SUMPRODUCT(TEXT(N45-{0,5,15,25,35},"0;\0")*{0,2,3,3,7})</f>
        <v>0</v>
      </c>
      <c r="P45" s="24"/>
    </row>
    <row r="46" spans="1:16">
      <c r="A46" s="184" t="s">
        <v>1882</v>
      </c>
      <c r="B46" s="177" t="s">
        <v>1886</v>
      </c>
      <c r="C46" s="177">
        <v>20130093</v>
      </c>
      <c r="D46" s="177">
        <v>1</v>
      </c>
      <c r="E46" s="177">
        <f>VLOOKUP(B46,[1]毕业论文工作量统计表!$B$5:$C$161,2,0)</f>
        <v>11</v>
      </c>
      <c r="F46" s="24" t="s">
        <v>120</v>
      </c>
      <c r="G46" s="24" t="s">
        <v>121</v>
      </c>
      <c r="H46" s="24">
        <v>3</v>
      </c>
      <c r="I46" s="24" t="s">
        <v>1887</v>
      </c>
      <c r="J46" s="24" t="s">
        <v>1888</v>
      </c>
      <c r="K46" s="85">
        <v>36.82</v>
      </c>
      <c r="L46" s="177">
        <v>12.74</v>
      </c>
      <c r="M46" s="178">
        <f t="shared" si="2"/>
        <v>23.666666666666664</v>
      </c>
      <c r="N46" s="178">
        <f t="shared" si="3"/>
        <v>-10.926666666666664</v>
      </c>
      <c r="O46" s="213">
        <f>SUMPRODUCT(TEXT(N46-{0,5,15,25,35},"0;\0")*{0,2,3,3,7})</f>
        <v>0</v>
      </c>
      <c r="P46" s="24"/>
    </row>
    <row r="47" spans="1:16" ht="24">
      <c r="A47" s="184"/>
      <c r="B47" s="177"/>
      <c r="C47" s="177"/>
      <c r="D47" s="177"/>
      <c r="E47" s="177"/>
      <c r="F47" s="22" t="s">
        <v>88</v>
      </c>
      <c r="G47" s="24" t="s">
        <v>128</v>
      </c>
      <c r="H47" s="24">
        <v>1</v>
      </c>
      <c r="I47" s="24">
        <v>101</v>
      </c>
      <c r="J47" s="24" t="s">
        <v>129</v>
      </c>
      <c r="K47" s="85">
        <v>24.8</v>
      </c>
      <c r="L47" s="177"/>
      <c r="M47" s="178"/>
      <c r="N47" s="178"/>
      <c r="O47" s="213"/>
      <c r="P47" s="24" t="s">
        <v>1889</v>
      </c>
    </row>
    <row r="48" spans="1:16">
      <c r="A48" s="184" t="s">
        <v>1890</v>
      </c>
      <c r="B48" s="177" t="s">
        <v>1891</v>
      </c>
      <c r="C48" s="177">
        <v>20100101</v>
      </c>
      <c r="D48" s="177">
        <v>1</v>
      </c>
      <c r="E48" s="177">
        <f>VLOOKUP(B48,[1]毕业论文工作量统计表!$B$5:$C$161,2,0)</f>
        <v>11</v>
      </c>
      <c r="F48" s="24" t="s">
        <v>120</v>
      </c>
      <c r="G48" s="24" t="s">
        <v>121</v>
      </c>
      <c r="H48" s="24">
        <v>3</v>
      </c>
      <c r="I48" s="24" t="s">
        <v>1892</v>
      </c>
      <c r="J48" s="24" t="s">
        <v>1893</v>
      </c>
      <c r="K48" s="85">
        <v>36.82</v>
      </c>
      <c r="L48" s="177">
        <v>12.74</v>
      </c>
      <c r="M48" s="178">
        <f t="shared" si="2"/>
        <v>23.666666666666664</v>
      </c>
      <c r="N48" s="178">
        <f t="shared" si="3"/>
        <v>-10.926666666666664</v>
      </c>
      <c r="O48" s="213">
        <f>SUMPRODUCT(TEXT(N48-{0,5,15,25,35},"0;\0")*{0,2,3,3,7})</f>
        <v>0</v>
      </c>
      <c r="P48" s="24"/>
    </row>
    <row r="49" spans="1:16" ht="24">
      <c r="A49" s="184"/>
      <c r="B49" s="177"/>
      <c r="C49" s="177"/>
      <c r="D49" s="177"/>
      <c r="E49" s="177"/>
      <c r="F49" s="22" t="s">
        <v>88</v>
      </c>
      <c r="G49" s="24" t="s">
        <v>128</v>
      </c>
      <c r="H49" s="24">
        <v>1</v>
      </c>
      <c r="I49" s="24">
        <v>101</v>
      </c>
      <c r="J49" s="24" t="s">
        <v>129</v>
      </c>
      <c r="K49" s="85">
        <v>24.8</v>
      </c>
      <c r="L49" s="177"/>
      <c r="M49" s="178"/>
      <c r="N49" s="178"/>
      <c r="O49" s="213"/>
      <c r="P49" s="24" t="s">
        <v>1889</v>
      </c>
    </row>
    <row r="50" spans="1:16" ht="24">
      <c r="A50" s="184" t="s">
        <v>1890</v>
      </c>
      <c r="B50" s="177" t="s">
        <v>130</v>
      </c>
      <c r="C50" s="177">
        <v>20100081</v>
      </c>
      <c r="D50" s="177">
        <v>1</v>
      </c>
      <c r="E50" s="177">
        <f>VLOOKUP(B50,[1]毕业论文工作量统计表!$B$5:$C$161,2,0)</f>
        <v>11</v>
      </c>
      <c r="F50" s="22" t="s">
        <v>88</v>
      </c>
      <c r="G50" s="24" t="s">
        <v>128</v>
      </c>
      <c r="H50" s="24">
        <v>1</v>
      </c>
      <c r="I50" s="24">
        <v>101</v>
      </c>
      <c r="J50" s="24" t="s">
        <v>129</v>
      </c>
      <c r="K50" s="85">
        <v>24.8</v>
      </c>
      <c r="L50" s="178">
        <v>12.74</v>
      </c>
      <c r="M50" s="178">
        <f>15+6*D50/3+6*(E50/2)/3</f>
        <v>28</v>
      </c>
      <c r="N50" s="178">
        <f>L50-M50</f>
        <v>-15.26</v>
      </c>
      <c r="O50" s="177">
        <f>SUMPRODUCT(TEXT(N50-{0,5,15,25,35},"0;\0")*{0,2,3,3,7})</f>
        <v>0</v>
      </c>
      <c r="P50" s="24" t="s">
        <v>1889</v>
      </c>
    </row>
    <row r="51" spans="1:16">
      <c r="A51" s="184"/>
      <c r="B51" s="177"/>
      <c r="C51" s="177"/>
      <c r="D51" s="177"/>
      <c r="E51" s="177"/>
      <c r="F51" s="24" t="s">
        <v>120</v>
      </c>
      <c r="G51" s="24" t="s">
        <v>121</v>
      </c>
      <c r="H51" s="24">
        <v>3</v>
      </c>
      <c r="I51" s="24" t="s">
        <v>1892</v>
      </c>
      <c r="J51" s="24" t="s">
        <v>1893</v>
      </c>
      <c r="K51" s="85">
        <v>36.82</v>
      </c>
      <c r="L51" s="178"/>
      <c r="M51" s="178"/>
      <c r="N51" s="178"/>
      <c r="O51" s="177"/>
      <c r="P51" s="24"/>
    </row>
    <row r="52" spans="1:16" ht="24">
      <c r="A52" s="21" t="s">
        <v>1890</v>
      </c>
      <c r="B52" s="24" t="s">
        <v>1894</v>
      </c>
      <c r="C52" s="23">
        <v>20200215</v>
      </c>
      <c r="D52" s="24">
        <v>0</v>
      </c>
      <c r="E52" s="24">
        <v>0</v>
      </c>
      <c r="F52" s="24" t="s">
        <v>120</v>
      </c>
      <c r="G52" s="24" t="s">
        <v>121</v>
      </c>
      <c r="H52" s="24">
        <v>3</v>
      </c>
      <c r="I52" s="24" t="s">
        <v>1892</v>
      </c>
      <c r="J52" s="24" t="s">
        <v>1893</v>
      </c>
      <c r="K52" s="85">
        <v>36.86</v>
      </c>
      <c r="L52" s="24">
        <v>9.1999999999999993</v>
      </c>
      <c r="M52" s="25">
        <f t="shared" si="2"/>
        <v>15</v>
      </c>
      <c r="N52" s="25">
        <f t="shared" si="3"/>
        <v>-5.8000000000000007</v>
      </c>
      <c r="O52" s="26">
        <f>SUMPRODUCT(TEXT(N52-{0,5,15,25,35},"0;\0")*{0,2,3,3,7})</f>
        <v>0</v>
      </c>
      <c r="P52" s="24"/>
    </row>
    <row r="53" spans="1:16" ht="24">
      <c r="A53" s="21" t="s">
        <v>2905</v>
      </c>
      <c r="B53" s="24" t="s">
        <v>131</v>
      </c>
      <c r="C53" s="23">
        <v>19870031</v>
      </c>
      <c r="D53" s="24">
        <v>20</v>
      </c>
      <c r="E53" s="24">
        <v>3</v>
      </c>
      <c r="F53" s="24" t="s">
        <v>120</v>
      </c>
      <c r="G53" s="24" t="s">
        <v>121</v>
      </c>
      <c r="H53" s="24">
        <v>4</v>
      </c>
      <c r="I53" s="24">
        <v>401</v>
      </c>
      <c r="J53" s="24" t="s">
        <v>1895</v>
      </c>
      <c r="K53" s="85">
        <v>53.77</v>
      </c>
      <c r="L53" s="24">
        <v>6.72</v>
      </c>
      <c r="M53" s="25">
        <f t="shared" si="2"/>
        <v>43.666666666666671</v>
      </c>
      <c r="N53" s="25">
        <f t="shared" si="3"/>
        <v>-36.946666666666673</v>
      </c>
      <c r="O53" s="26">
        <f>SUMPRODUCT(TEXT(N53-{0,5,15,25,35},"0;\0")*{0,2,3,3,7})</f>
        <v>0</v>
      </c>
      <c r="P53" s="24"/>
    </row>
    <row r="54" spans="1:16" ht="24">
      <c r="A54" s="21" t="s">
        <v>1896</v>
      </c>
      <c r="B54" s="24" t="s">
        <v>132</v>
      </c>
      <c r="C54" s="23">
        <v>20020052</v>
      </c>
      <c r="D54" s="24">
        <v>4</v>
      </c>
      <c r="E54" s="24">
        <v>3</v>
      </c>
      <c r="F54" s="24" t="s">
        <v>120</v>
      </c>
      <c r="G54" s="24" t="s">
        <v>121</v>
      </c>
      <c r="H54" s="24">
        <v>4</v>
      </c>
      <c r="I54" s="24">
        <v>401</v>
      </c>
      <c r="J54" s="24" t="s">
        <v>1897</v>
      </c>
      <c r="K54" s="85">
        <v>53.77</v>
      </c>
      <c r="L54" s="24">
        <v>6.72</v>
      </c>
      <c r="M54" s="25">
        <f t="shared" si="2"/>
        <v>22.333333333333332</v>
      </c>
      <c r="N54" s="25">
        <f t="shared" si="3"/>
        <v>-15.613333333333333</v>
      </c>
      <c r="O54" s="26">
        <f>SUMPRODUCT(TEXT(N54-{0,5,15,25,35},"0;\0")*{0,2,3,3,7})</f>
        <v>0</v>
      </c>
      <c r="P54" s="24"/>
    </row>
    <row r="55" spans="1:16" ht="24">
      <c r="A55" s="21" t="s">
        <v>1867</v>
      </c>
      <c r="B55" s="24" t="s">
        <v>133</v>
      </c>
      <c r="C55" s="23">
        <v>20150090</v>
      </c>
      <c r="D55" s="24">
        <v>0</v>
      </c>
      <c r="E55" s="24">
        <v>2</v>
      </c>
      <c r="F55" s="24" t="s">
        <v>120</v>
      </c>
      <c r="G55" s="24" t="s">
        <v>121</v>
      </c>
      <c r="H55" s="24">
        <v>4</v>
      </c>
      <c r="I55" s="24">
        <v>401</v>
      </c>
      <c r="J55" s="24" t="s">
        <v>1898</v>
      </c>
      <c r="K55" s="85">
        <v>53.77</v>
      </c>
      <c r="L55" s="24">
        <v>6.72</v>
      </c>
      <c r="M55" s="25">
        <f t="shared" si="2"/>
        <v>16.333333333333332</v>
      </c>
      <c r="N55" s="25">
        <f t="shared" si="3"/>
        <v>-9.6133333333333333</v>
      </c>
      <c r="O55" s="26">
        <f>SUMPRODUCT(TEXT(N55-{0,5,15,25,35},"0;\0")*{0,2,3,3,7})</f>
        <v>0</v>
      </c>
      <c r="P55" s="24"/>
    </row>
    <row r="56" spans="1:16" ht="24">
      <c r="A56" s="21" t="s">
        <v>1899</v>
      </c>
      <c r="B56" s="24" t="s">
        <v>134</v>
      </c>
      <c r="C56" s="23">
        <v>20170069</v>
      </c>
      <c r="D56" s="24">
        <v>0</v>
      </c>
      <c r="E56" s="24">
        <v>3</v>
      </c>
      <c r="F56" s="24" t="s">
        <v>120</v>
      </c>
      <c r="G56" s="24" t="s">
        <v>121</v>
      </c>
      <c r="H56" s="24">
        <v>4</v>
      </c>
      <c r="I56" s="24">
        <v>401</v>
      </c>
      <c r="J56" s="24" t="s">
        <v>1900</v>
      </c>
      <c r="K56" s="85">
        <v>53.77</v>
      </c>
      <c r="L56" s="24">
        <v>6.72</v>
      </c>
      <c r="M56" s="25">
        <f t="shared" si="2"/>
        <v>17</v>
      </c>
      <c r="N56" s="25">
        <f t="shared" si="3"/>
        <v>-10.280000000000001</v>
      </c>
      <c r="O56" s="26">
        <f>SUMPRODUCT(TEXT(N56-{0,5,15,25,35},"0;\0")*{0,2,3,3,7})</f>
        <v>0</v>
      </c>
      <c r="P56" s="24"/>
    </row>
    <row r="57" spans="1:16" ht="24">
      <c r="A57" s="21" t="s">
        <v>1901</v>
      </c>
      <c r="B57" s="24" t="s">
        <v>135</v>
      </c>
      <c r="C57" s="23">
        <v>20170084</v>
      </c>
      <c r="D57" s="24">
        <v>0</v>
      </c>
      <c r="E57" s="24">
        <v>0</v>
      </c>
      <c r="F57" s="24" t="s">
        <v>120</v>
      </c>
      <c r="G57" s="24" t="s">
        <v>121</v>
      </c>
      <c r="H57" s="24">
        <v>4</v>
      </c>
      <c r="I57" s="24">
        <v>401</v>
      </c>
      <c r="J57" s="24" t="s">
        <v>1902</v>
      </c>
      <c r="K57" s="85">
        <v>53.77</v>
      </c>
      <c r="L57" s="24">
        <v>6.72</v>
      </c>
      <c r="M57" s="25">
        <f t="shared" si="2"/>
        <v>15</v>
      </c>
      <c r="N57" s="25">
        <f t="shared" si="3"/>
        <v>-8.2800000000000011</v>
      </c>
      <c r="O57" s="26">
        <f>SUMPRODUCT(TEXT(N57-{0,5,15,25,35},"0;\0")*{0,2,3,3,7})</f>
        <v>0</v>
      </c>
      <c r="P57" s="24"/>
    </row>
    <row r="58" spans="1:16" ht="24">
      <c r="A58" s="21" t="s">
        <v>1903</v>
      </c>
      <c r="B58" s="24" t="s">
        <v>136</v>
      </c>
      <c r="C58" s="23">
        <v>20180202</v>
      </c>
      <c r="D58" s="24">
        <v>4</v>
      </c>
      <c r="E58" s="24">
        <v>2</v>
      </c>
      <c r="F58" s="24" t="s">
        <v>120</v>
      </c>
      <c r="G58" s="24" t="s">
        <v>121</v>
      </c>
      <c r="H58" s="24">
        <v>4</v>
      </c>
      <c r="I58" s="24">
        <v>401</v>
      </c>
      <c r="J58" s="24" t="s">
        <v>1904</v>
      </c>
      <c r="K58" s="85">
        <v>53.77</v>
      </c>
      <c r="L58" s="24">
        <v>6.72</v>
      </c>
      <c r="M58" s="25">
        <f t="shared" si="2"/>
        <v>21.666666666666664</v>
      </c>
      <c r="N58" s="25">
        <f t="shared" si="3"/>
        <v>-14.946666666666665</v>
      </c>
      <c r="O58" s="26">
        <f>SUMPRODUCT(TEXT(N58-{0,5,15,25,35},"0;\0")*{0,2,3,3,7})</f>
        <v>0</v>
      </c>
      <c r="P58" s="24"/>
    </row>
    <row r="59" spans="1:16" ht="24">
      <c r="A59" s="21" t="s">
        <v>1905</v>
      </c>
      <c r="B59" s="24" t="s">
        <v>1906</v>
      </c>
      <c r="C59" s="23">
        <v>20190001</v>
      </c>
      <c r="D59" s="24">
        <v>1</v>
      </c>
      <c r="E59" s="24">
        <v>3</v>
      </c>
      <c r="F59" s="24" t="s">
        <v>120</v>
      </c>
      <c r="G59" s="24" t="s">
        <v>121</v>
      </c>
      <c r="H59" s="24">
        <v>4</v>
      </c>
      <c r="I59" s="24">
        <v>401</v>
      </c>
      <c r="J59" s="24" t="s">
        <v>1904</v>
      </c>
      <c r="K59" s="85">
        <v>53.77</v>
      </c>
      <c r="L59" s="24">
        <v>6.72</v>
      </c>
      <c r="M59" s="25">
        <f>15+4*D59/3+4*(E59/2)/3</f>
        <v>18.333333333333332</v>
      </c>
      <c r="N59" s="25">
        <f>L59-M59</f>
        <v>-11.613333333333333</v>
      </c>
      <c r="O59" s="26">
        <f>SUMPRODUCT(TEXT(N59-{0,5,15,25,35},"0;\0")*{0,2,3,3,7})</f>
        <v>0</v>
      </c>
      <c r="P59" s="24"/>
    </row>
    <row r="60" spans="1:16" ht="24">
      <c r="A60" s="21" t="s">
        <v>1905</v>
      </c>
      <c r="B60" s="24" t="s">
        <v>1907</v>
      </c>
      <c r="C60" s="23">
        <v>20190048</v>
      </c>
      <c r="D60" s="24">
        <v>0</v>
      </c>
      <c r="E60" s="24">
        <v>2</v>
      </c>
      <c r="F60" s="24" t="s">
        <v>120</v>
      </c>
      <c r="G60" s="24" t="s">
        <v>121</v>
      </c>
      <c r="H60" s="24">
        <v>4</v>
      </c>
      <c r="I60" s="24">
        <v>401</v>
      </c>
      <c r="J60" s="24" t="s">
        <v>1904</v>
      </c>
      <c r="K60" s="85">
        <v>53.77</v>
      </c>
      <c r="L60" s="24">
        <v>6.72</v>
      </c>
      <c r="M60" s="25">
        <f>15+4*D60/3+4*(E60/2)/3</f>
        <v>16.333333333333332</v>
      </c>
      <c r="N60" s="25">
        <f>L60-M60</f>
        <v>-9.6133333333333333</v>
      </c>
      <c r="O60" s="26">
        <f>SUMPRODUCT(TEXT(N60-{0,5,15,25,35},"0;\0")*{0,2,3,3,7})</f>
        <v>0</v>
      </c>
      <c r="P60" s="24"/>
    </row>
    <row r="61" spans="1:16" ht="24">
      <c r="A61" s="21" t="s">
        <v>1908</v>
      </c>
      <c r="B61" s="24" t="s">
        <v>137</v>
      </c>
      <c r="C61" s="23">
        <v>20120003</v>
      </c>
      <c r="D61" s="24">
        <v>12</v>
      </c>
      <c r="E61" s="24">
        <v>2</v>
      </c>
      <c r="F61" s="24" t="s">
        <v>120</v>
      </c>
      <c r="G61" s="24" t="s">
        <v>121</v>
      </c>
      <c r="H61" s="24">
        <v>4</v>
      </c>
      <c r="I61" s="24">
        <v>402</v>
      </c>
      <c r="J61" s="24" t="s">
        <v>1909</v>
      </c>
      <c r="K61" s="85">
        <v>49</v>
      </c>
      <c r="L61" s="24">
        <v>6.13</v>
      </c>
      <c r="M61" s="25">
        <f t="shared" si="2"/>
        <v>32.333333333333336</v>
      </c>
      <c r="N61" s="25">
        <f t="shared" si="3"/>
        <v>-26.203333333333337</v>
      </c>
      <c r="O61" s="26">
        <f>SUMPRODUCT(TEXT(N61-{0,5,15,25,35},"0;\0")*{0,2,3,3,7})</f>
        <v>0</v>
      </c>
      <c r="P61" s="24"/>
    </row>
    <row r="62" spans="1:16" ht="24">
      <c r="A62" s="21" t="s">
        <v>1910</v>
      </c>
      <c r="B62" s="24" t="s">
        <v>138</v>
      </c>
      <c r="C62" s="23">
        <v>19950032</v>
      </c>
      <c r="D62" s="24">
        <v>20</v>
      </c>
      <c r="E62" s="24">
        <v>1</v>
      </c>
      <c r="F62" s="24" t="s">
        <v>120</v>
      </c>
      <c r="G62" s="24" t="s">
        <v>121</v>
      </c>
      <c r="H62" s="24">
        <v>4</v>
      </c>
      <c r="I62" s="24">
        <v>402</v>
      </c>
      <c r="J62" s="24" t="s">
        <v>1911</v>
      </c>
      <c r="K62" s="85">
        <v>49</v>
      </c>
      <c r="L62" s="24">
        <v>6.13</v>
      </c>
      <c r="M62" s="25">
        <f t="shared" si="2"/>
        <v>42.333333333333336</v>
      </c>
      <c r="N62" s="25">
        <f t="shared" si="3"/>
        <v>-36.203333333333333</v>
      </c>
      <c r="O62" s="26">
        <f>SUMPRODUCT(TEXT(N62-{0,5,15,25,35},"0;\0")*{0,2,3,3,7})</f>
        <v>0</v>
      </c>
      <c r="P62" s="24"/>
    </row>
    <row r="63" spans="1:16" ht="24">
      <c r="A63" s="21" t="s">
        <v>1912</v>
      </c>
      <c r="B63" s="24" t="s">
        <v>139</v>
      </c>
      <c r="C63" s="23">
        <v>20120002</v>
      </c>
      <c r="D63" s="24">
        <v>10</v>
      </c>
      <c r="E63" s="24">
        <v>2</v>
      </c>
      <c r="F63" s="24" t="s">
        <v>120</v>
      </c>
      <c r="G63" s="24" t="s">
        <v>121</v>
      </c>
      <c r="H63" s="24">
        <v>4</v>
      </c>
      <c r="I63" s="24">
        <v>402</v>
      </c>
      <c r="J63" s="24" t="s">
        <v>1913</v>
      </c>
      <c r="K63" s="85">
        <v>49</v>
      </c>
      <c r="L63" s="24">
        <v>6.13</v>
      </c>
      <c r="M63" s="25">
        <f t="shared" si="2"/>
        <v>29.666666666666668</v>
      </c>
      <c r="N63" s="25">
        <f t="shared" si="3"/>
        <v>-23.536666666666669</v>
      </c>
      <c r="O63" s="26">
        <f>SUMPRODUCT(TEXT(N63-{0,5,15,25,35},"0;\0")*{0,2,3,3,7})</f>
        <v>0</v>
      </c>
      <c r="P63" s="24"/>
    </row>
    <row r="64" spans="1:16" ht="24">
      <c r="A64" s="21" t="s">
        <v>1914</v>
      </c>
      <c r="B64" s="24" t="s">
        <v>140</v>
      </c>
      <c r="C64" s="23">
        <v>19990020</v>
      </c>
      <c r="D64" s="24">
        <v>8</v>
      </c>
      <c r="E64" s="24">
        <v>1</v>
      </c>
      <c r="F64" s="24" t="s">
        <v>120</v>
      </c>
      <c r="G64" s="24" t="s">
        <v>121</v>
      </c>
      <c r="H64" s="24">
        <v>4</v>
      </c>
      <c r="I64" s="24">
        <v>402</v>
      </c>
      <c r="J64" s="24" t="s">
        <v>1913</v>
      </c>
      <c r="K64" s="85">
        <v>49</v>
      </c>
      <c r="L64" s="24">
        <v>6.13</v>
      </c>
      <c r="M64" s="25">
        <f t="shared" si="2"/>
        <v>26.333333333333332</v>
      </c>
      <c r="N64" s="25">
        <f t="shared" si="3"/>
        <v>-20.203333333333333</v>
      </c>
      <c r="O64" s="26">
        <f>SUMPRODUCT(TEXT(N64-{0,5,15,25,35},"0;\0")*{0,2,3,3,7})</f>
        <v>0</v>
      </c>
      <c r="P64" s="24"/>
    </row>
    <row r="65" spans="1:16" ht="24">
      <c r="A65" s="21" t="s">
        <v>1914</v>
      </c>
      <c r="B65" s="24" t="s">
        <v>141</v>
      </c>
      <c r="C65" s="23">
        <v>19970055</v>
      </c>
      <c r="D65" s="24">
        <v>4</v>
      </c>
      <c r="E65" s="24">
        <v>2</v>
      </c>
      <c r="F65" s="24" t="s">
        <v>120</v>
      </c>
      <c r="G65" s="24" t="s">
        <v>121</v>
      </c>
      <c r="H65" s="24">
        <v>4</v>
      </c>
      <c r="I65" s="24">
        <v>402</v>
      </c>
      <c r="J65" s="24" t="s">
        <v>1915</v>
      </c>
      <c r="K65" s="85">
        <v>49</v>
      </c>
      <c r="L65" s="24">
        <v>6.13</v>
      </c>
      <c r="M65" s="25">
        <f t="shared" si="2"/>
        <v>21.666666666666664</v>
      </c>
      <c r="N65" s="25">
        <f t="shared" si="3"/>
        <v>-15.536666666666665</v>
      </c>
      <c r="O65" s="26">
        <f>SUMPRODUCT(TEXT(N65-{0,5,15,25,35},"0;\0")*{0,2,3,3,7})</f>
        <v>0</v>
      </c>
      <c r="P65" s="24"/>
    </row>
    <row r="66" spans="1:16" ht="24">
      <c r="A66" s="21" t="s">
        <v>1916</v>
      </c>
      <c r="B66" s="24" t="s">
        <v>142</v>
      </c>
      <c r="C66" s="23">
        <v>20160060</v>
      </c>
      <c r="D66" s="24">
        <v>1</v>
      </c>
      <c r="E66" s="24">
        <v>2</v>
      </c>
      <c r="F66" s="24" t="s">
        <v>120</v>
      </c>
      <c r="G66" s="24" t="s">
        <v>121</v>
      </c>
      <c r="H66" s="24">
        <v>4</v>
      </c>
      <c r="I66" s="24">
        <v>402</v>
      </c>
      <c r="J66" s="24" t="s">
        <v>1917</v>
      </c>
      <c r="K66" s="85">
        <v>49</v>
      </c>
      <c r="L66" s="24">
        <v>6.13</v>
      </c>
      <c r="M66" s="25">
        <f t="shared" si="2"/>
        <v>17.666666666666664</v>
      </c>
      <c r="N66" s="25">
        <f t="shared" si="3"/>
        <v>-11.536666666666665</v>
      </c>
      <c r="O66" s="26">
        <f>SUMPRODUCT(TEXT(N66-{0,5,15,25,35},"0;\0")*{0,2,3,3,7})</f>
        <v>0</v>
      </c>
      <c r="P66" s="24"/>
    </row>
    <row r="67" spans="1:16" ht="24">
      <c r="A67" s="21" t="s">
        <v>1918</v>
      </c>
      <c r="B67" s="24" t="s">
        <v>143</v>
      </c>
      <c r="C67" s="23">
        <v>20160059</v>
      </c>
      <c r="D67" s="24">
        <v>1</v>
      </c>
      <c r="E67" s="24">
        <v>2</v>
      </c>
      <c r="F67" s="24" t="s">
        <v>120</v>
      </c>
      <c r="G67" s="24" t="s">
        <v>121</v>
      </c>
      <c r="H67" s="24">
        <v>4</v>
      </c>
      <c r="I67" s="24">
        <v>402</v>
      </c>
      <c r="J67" s="24" t="s">
        <v>1917</v>
      </c>
      <c r="K67" s="85">
        <v>49</v>
      </c>
      <c r="L67" s="24">
        <v>6.13</v>
      </c>
      <c r="M67" s="25">
        <f t="shared" si="2"/>
        <v>17.666666666666664</v>
      </c>
      <c r="N67" s="25">
        <f t="shared" si="3"/>
        <v>-11.536666666666665</v>
      </c>
      <c r="O67" s="26">
        <f>SUMPRODUCT(TEXT(N67-{0,5,15,25,35},"0;\0")*{0,2,3,3,7})</f>
        <v>0</v>
      </c>
      <c r="P67" s="24"/>
    </row>
    <row r="68" spans="1:16" ht="24">
      <c r="A68" s="21" t="s">
        <v>1918</v>
      </c>
      <c r="B68" s="24" t="s">
        <v>144</v>
      </c>
      <c r="C68" s="23">
        <v>20100395</v>
      </c>
      <c r="D68" s="24">
        <v>17</v>
      </c>
      <c r="E68" s="24">
        <v>7</v>
      </c>
      <c r="F68" s="24" t="s">
        <v>120</v>
      </c>
      <c r="G68" s="24" t="s">
        <v>121</v>
      </c>
      <c r="H68" s="24">
        <v>4</v>
      </c>
      <c r="I68" s="24">
        <v>403</v>
      </c>
      <c r="J68" s="24" t="s">
        <v>1919</v>
      </c>
      <c r="K68" s="85">
        <v>53</v>
      </c>
      <c r="L68" s="24">
        <v>5.3</v>
      </c>
      <c r="M68" s="25">
        <f t="shared" si="2"/>
        <v>42.333333333333336</v>
      </c>
      <c r="N68" s="25">
        <f t="shared" si="3"/>
        <v>-37.033333333333339</v>
      </c>
      <c r="O68" s="26">
        <f>SUMPRODUCT(TEXT(N68-{0,5,15,25,35},"0;\0")*{0,2,3,3,7})</f>
        <v>0</v>
      </c>
      <c r="P68" s="24"/>
    </row>
    <row r="69" spans="1:16" ht="24">
      <c r="A69" s="21" t="s">
        <v>1918</v>
      </c>
      <c r="B69" s="24" t="s">
        <v>145</v>
      </c>
      <c r="C69" s="23">
        <v>20100396</v>
      </c>
      <c r="D69" s="24">
        <v>16</v>
      </c>
      <c r="E69" s="24">
        <v>8</v>
      </c>
      <c r="F69" s="24" t="s">
        <v>120</v>
      </c>
      <c r="G69" s="24" t="s">
        <v>121</v>
      </c>
      <c r="H69" s="24">
        <v>4</v>
      </c>
      <c r="I69" s="24">
        <v>403</v>
      </c>
      <c r="J69" s="24" t="s">
        <v>1920</v>
      </c>
      <c r="K69" s="85">
        <v>53</v>
      </c>
      <c r="L69" s="24">
        <v>5.3</v>
      </c>
      <c r="M69" s="25">
        <f t="shared" si="2"/>
        <v>41.666666666666664</v>
      </c>
      <c r="N69" s="25">
        <f t="shared" si="3"/>
        <v>-36.366666666666667</v>
      </c>
      <c r="O69" s="26">
        <f>SUMPRODUCT(TEXT(N69-{0,5,15,25,35},"0;\0")*{0,2,3,3,7})</f>
        <v>0</v>
      </c>
      <c r="P69" s="24"/>
    </row>
    <row r="70" spans="1:16" ht="24">
      <c r="A70" s="21" t="s">
        <v>1921</v>
      </c>
      <c r="B70" s="24" t="s">
        <v>146</v>
      </c>
      <c r="C70" s="23">
        <v>20140042</v>
      </c>
      <c r="D70" s="24">
        <v>0</v>
      </c>
      <c r="E70" s="24">
        <v>7</v>
      </c>
      <c r="F70" s="24" t="s">
        <v>120</v>
      </c>
      <c r="G70" s="24" t="s">
        <v>121</v>
      </c>
      <c r="H70" s="24">
        <v>4</v>
      </c>
      <c r="I70" s="24">
        <v>403</v>
      </c>
      <c r="J70" s="24" t="s">
        <v>1920</v>
      </c>
      <c r="K70" s="85">
        <v>53</v>
      </c>
      <c r="L70" s="24">
        <v>5.3</v>
      </c>
      <c r="M70" s="25">
        <f t="shared" si="2"/>
        <v>19.666666666666668</v>
      </c>
      <c r="N70" s="25">
        <f t="shared" si="3"/>
        <v>-14.366666666666667</v>
      </c>
      <c r="O70" s="26">
        <f>SUMPRODUCT(TEXT(N70-{0,5,15,25,35},"0;\0")*{0,2,3,3,7})</f>
        <v>0</v>
      </c>
      <c r="P70" s="24"/>
    </row>
    <row r="71" spans="1:16" ht="24">
      <c r="A71" s="21" t="s">
        <v>1921</v>
      </c>
      <c r="B71" s="24" t="s">
        <v>147</v>
      </c>
      <c r="C71" s="23">
        <v>19970046</v>
      </c>
      <c r="D71" s="24">
        <v>0</v>
      </c>
      <c r="E71" s="24">
        <v>8</v>
      </c>
      <c r="F71" s="24" t="s">
        <v>120</v>
      </c>
      <c r="G71" s="24" t="s">
        <v>121</v>
      </c>
      <c r="H71" s="24">
        <v>4</v>
      </c>
      <c r="I71" s="24">
        <v>403</v>
      </c>
      <c r="J71" s="24" t="s">
        <v>1922</v>
      </c>
      <c r="K71" s="85">
        <v>53</v>
      </c>
      <c r="L71" s="24">
        <v>5.3</v>
      </c>
      <c r="M71" s="25">
        <f t="shared" si="2"/>
        <v>20.333333333333332</v>
      </c>
      <c r="N71" s="25">
        <f t="shared" si="3"/>
        <v>-15.033333333333331</v>
      </c>
      <c r="O71" s="26">
        <f>SUMPRODUCT(TEXT(N71-{0,5,15,25,35},"0;\0")*{0,2,3,3,7})</f>
        <v>0</v>
      </c>
      <c r="P71" s="24"/>
    </row>
    <row r="72" spans="1:16" ht="24">
      <c r="A72" s="21" t="s">
        <v>1923</v>
      </c>
      <c r="B72" s="24" t="s">
        <v>148</v>
      </c>
      <c r="C72" s="23">
        <v>20160051</v>
      </c>
      <c r="D72" s="24">
        <v>11</v>
      </c>
      <c r="E72" s="24">
        <v>6</v>
      </c>
      <c r="F72" s="24" t="s">
        <v>120</v>
      </c>
      <c r="G72" s="24" t="s">
        <v>121</v>
      </c>
      <c r="H72" s="24">
        <v>4</v>
      </c>
      <c r="I72" s="24">
        <v>403</v>
      </c>
      <c r="J72" s="24" t="s">
        <v>1922</v>
      </c>
      <c r="K72" s="85">
        <v>53</v>
      </c>
      <c r="L72" s="24">
        <v>5.3</v>
      </c>
      <c r="M72" s="25">
        <f t="shared" si="2"/>
        <v>33.666666666666664</v>
      </c>
      <c r="N72" s="25">
        <f t="shared" si="3"/>
        <v>-28.366666666666664</v>
      </c>
      <c r="O72" s="26">
        <f>SUMPRODUCT(TEXT(N72-{0,5,15,25,35},"0;\0")*{0,2,3,3,7})</f>
        <v>0</v>
      </c>
      <c r="P72" s="24"/>
    </row>
    <row r="73" spans="1:16" ht="24">
      <c r="A73" s="21" t="s">
        <v>1923</v>
      </c>
      <c r="B73" s="24" t="s">
        <v>149</v>
      </c>
      <c r="C73" s="23">
        <v>19870050</v>
      </c>
      <c r="D73" s="24">
        <v>6</v>
      </c>
      <c r="E73" s="24">
        <v>7</v>
      </c>
      <c r="F73" s="24" t="s">
        <v>120</v>
      </c>
      <c r="G73" s="24" t="s">
        <v>121</v>
      </c>
      <c r="H73" s="24">
        <v>4</v>
      </c>
      <c r="I73" s="24">
        <v>403</v>
      </c>
      <c r="J73" s="24" t="s">
        <v>1922</v>
      </c>
      <c r="K73" s="85">
        <v>53</v>
      </c>
      <c r="L73" s="24">
        <v>5.3</v>
      </c>
      <c r="M73" s="25">
        <f t="shared" si="2"/>
        <v>27.666666666666668</v>
      </c>
      <c r="N73" s="25">
        <f t="shared" si="3"/>
        <v>-22.366666666666667</v>
      </c>
      <c r="O73" s="26">
        <f>SUMPRODUCT(TEXT(N73-{0,5,15,25,35},"0;\0")*{0,2,3,3,7})</f>
        <v>0</v>
      </c>
      <c r="P73" s="24"/>
    </row>
    <row r="74" spans="1:16" ht="24">
      <c r="A74" s="21" t="s">
        <v>1923</v>
      </c>
      <c r="B74" s="24" t="s">
        <v>150</v>
      </c>
      <c r="C74" s="23">
        <v>20170100</v>
      </c>
      <c r="D74" s="24">
        <v>15</v>
      </c>
      <c r="E74" s="24">
        <v>8</v>
      </c>
      <c r="F74" s="24" t="s">
        <v>120</v>
      </c>
      <c r="G74" s="24" t="s">
        <v>121</v>
      </c>
      <c r="H74" s="24">
        <v>4</v>
      </c>
      <c r="I74" s="24">
        <v>403</v>
      </c>
      <c r="J74" s="24" t="s">
        <v>1924</v>
      </c>
      <c r="K74" s="85">
        <v>53</v>
      </c>
      <c r="L74" s="24">
        <v>5.3</v>
      </c>
      <c r="M74" s="25">
        <f t="shared" si="2"/>
        <v>40.333333333333336</v>
      </c>
      <c r="N74" s="25">
        <f t="shared" si="3"/>
        <v>-35.033333333333339</v>
      </c>
      <c r="O74" s="26">
        <f>SUMPRODUCT(TEXT(N74-{0,5,15,25,35},"0;\0")*{0,2,3,3,7})</f>
        <v>0</v>
      </c>
      <c r="P74" s="24"/>
    </row>
    <row r="75" spans="1:16" ht="24">
      <c r="A75" s="21" t="s">
        <v>1912</v>
      </c>
      <c r="B75" s="24" t="s">
        <v>151</v>
      </c>
      <c r="C75" s="23">
        <v>20030025</v>
      </c>
      <c r="D75" s="24">
        <v>0</v>
      </c>
      <c r="E75" s="24">
        <v>7</v>
      </c>
      <c r="F75" s="24" t="s">
        <v>120</v>
      </c>
      <c r="G75" s="24" t="s">
        <v>121</v>
      </c>
      <c r="H75" s="24">
        <v>4</v>
      </c>
      <c r="I75" s="24">
        <v>403</v>
      </c>
      <c r="J75" s="24" t="s">
        <v>1925</v>
      </c>
      <c r="K75" s="85">
        <v>53</v>
      </c>
      <c r="L75" s="24">
        <v>5.3</v>
      </c>
      <c r="M75" s="25">
        <f t="shared" si="2"/>
        <v>19.666666666666668</v>
      </c>
      <c r="N75" s="25">
        <f t="shared" si="3"/>
        <v>-14.366666666666667</v>
      </c>
      <c r="O75" s="26">
        <f>SUMPRODUCT(TEXT(N75-{0,5,15,25,35},"0;\0")*{0,2,3,3,7})</f>
        <v>0</v>
      </c>
      <c r="P75" s="24"/>
    </row>
    <row r="76" spans="1:16" ht="24">
      <c r="A76" s="21" t="s">
        <v>1926</v>
      </c>
      <c r="B76" s="24" t="s">
        <v>1927</v>
      </c>
      <c r="C76" s="23">
        <v>20130051</v>
      </c>
      <c r="D76" s="24">
        <v>0</v>
      </c>
      <c r="E76" s="24">
        <v>7</v>
      </c>
      <c r="F76" s="24" t="s">
        <v>120</v>
      </c>
      <c r="G76" s="24" t="s">
        <v>121</v>
      </c>
      <c r="H76" s="24">
        <v>4</v>
      </c>
      <c r="I76" s="24">
        <v>403</v>
      </c>
      <c r="J76" s="24" t="s">
        <v>1925</v>
      </c>
      <c r="K76" s="85">
        <v>53</v>
      </c>
      <c r="L76" s="24">
        <v>5.3</v>
      </c>
      <c r="M76" s="25">
        <f>15+4*D76/3+4*(E76/2)/3</f>
        <v>19.666666666666668</v>
      </c>
      <c r="N76" s="25">
        <f>L76-M76</f>
        <v>-14.366666666666667</v>
      </c>
      <c r="O76" s="26">
        <f>SUMPRODUCT(TEXT(N76-{0,5,15,25,35},"0;\0")*{0,2,3,3,7})</f>
        <v>0</v>
      </c>
      <c r="P76" s="24"/>
    </row>
    <row r="77" spans="1:16" ht="24">
      <c r="A77" s="21" t="s">
        <v>1926</v>
      </c>
      <c r="B77" s="24" t="s">
        <v>1928</v>
      </c>
      <c r="C77" s="23">
        <v>20190087</v>
      </c>
      <c r="D77" s="24">
        <v>6</v>
      </c>
      <c r="E77" s="24">
        <v>7</v>
      </c>
      <c r="F77" s="24" t="s">
        <v>120</v>
      </c>
      <c r="G77" s="24" t="s">
        <v>121</v>
      </c>
      <c r="H77" s="24">
        <v>4</v>
      </c>
      <c r="I77" s="24">
        <v>403</v>
      </c>
      <c r="J77" s="24" t="s">
        <v>1925</v>
      </c>
      <c r="K77" s="85">
        <v>53</v>
      </c>
      <c r="L77" s="24">
        <v>5.3</v>
      </c>
      <c r="M77" s="25">
        <f>15+4*D77/3+4*(E77/2)/3</f>
        <v>27.666666666666668</v>
      </c>
      <c r="N77" s="25">
        <f>L77-M77</f>
        <v>-22.366666666666667</v>
      </c>
      <c r="O77" s="26">
        <f>SUMPRODUCT(TEXT(N77-{0,5,15,25,35},"0;\0")*{0,2,3,3,7})</f>
        <v>0</v>
      </c>
      <c r="P77" s="24"/>
    </row>
    <row r="78" spans="1:16" ht="24">
      <c r="A78" s="21" t="s">
        <v>1926</v>
      </c>
      <c r="B78" s="24" t="s">
        <v>2906</v>
      </c>
      <c r="C78" s="23">
        <v>20060055</v>
      </c>
      <c r="D78" s="24">
        <v>0</v>
      </c>
      <c r="E78" s="24">
        <v>8</v>
      </c>
      <c r="F78" s="24" t="s">
        <v>120</v>
      </c>
      <c r="G78" s="24" t="s">
        <v>121</v>
      </c>
      <c r="H78" s="24">
        <v>4</v>
      </c>
      <c r="I78" s="24">
        <v>404</v>
      </c>
      <c r="J78" s="24" t="s">
        <v>2907</v>
      </c>
      <c r="K78" s="85">
        <v>53</v>
      </c>
      <c r="L78" s="24">
        <v>8.83</v>
      </c>
      <c r="M78" s="25">
        <f t="shared" si="2"/>
        <v>20.333333333333332</v>
      </c>
      <c r="N78" s="25">
        <f t="shared" si="3"/>
        <v>-11.503333333333332</v>
      </c>
      <c r="O78" s="26">
        <f>SUMPRODUCT(TEXT(N78-{0,5,15,25,35},"0;\0")*{0,2,3,3,7})</f>
        <v>0</v>
      </c>
      <c r="P78" s="24"/>
    </row>
    <row r="79" spans="1:16" ht="24">
      <c r="A79" s="21" t="s">
        <v>2908</v>
      </c>
      <c r="B79" s="24" t="s">
        <v>152</v>
      </c>
      <c r="C79" s="23">
        <v>20150026</v>
      </c>
      <c r="D79" s="24">
        <v>0</v>
      </c>
      <c r="E79" s="24">
        <v>8</v>
      </c>
      <c r="F79" s="24" t="s">
        <v>120</v>
      </c>
      <c r="G79" s="24" t="s">
        <v>121</v>
      </c>
      <c r="H79" s="24">
        <v>4</v>
      </c>
      <c r="I79" s="24">
        <v>404</v>
      </c>
      <c r="J79" s="24" t="s">
        <v>1929</v>
      </c>
      <c r="K79" s="85">
        <v>53</v>
      </c>
      <c r="L79" s="24">
        <v>8.83</v>
      </c>
      <c r="M79" s="25">
        <f t="shared" si="2"/>
        <v>20.333333333333332</v>
      </c>
      <c r="N79" s="25">
        <f t="shared" si="3"/>
        <v>-11.503333333333332</v>
      </c>
      <c r="O79" s="26">
        <f>SUMPRODUCT(TEXT(N79-{0,5,15,25,35},"0;\0")*{0,2,3,3,7})</f>
        <v>0</v>
      </c>
      <c r="P79" s="24"/>
    </row>
    <row r="80" spans="1:16" ht="24">
      <c r="A80" s="21" t="s">
        <v>1930</v>
      </c>
      <c r="B80" s="24" t="s">
        <v>153</v>
      </c>
      <c r="C80" s="23">
        <v>19960081</v>
      </c>
      <c r="D80" s="24">
        <v>0</v>
      </c>
      <c r="E80" s="24">
        <v>8</v>
      </c>
      <c r="F80" s="24" t="s">
        <v>120</v>
      </c>
      <c r="G80" s="24" t="s">
        <v>121</v>
      </c>
      <c r="H80" s="24">
        <v>4</v>
      </c>
      <c r="I80" s="24">
        <v>404</v>
      </c>
      <c r="J80" s="24" t="s">
        <v>1931</v>
      </c>
      <c r="K80" s="85">
        <v>53</v>
      </c>
      <c r="L80" s="24">
        <v>8.83</v>
      </c>
      <c r="M80" s="25">
        <f t="shared" si="2"/>
        <v>20.333333333333332</v>
      </c>
      <c r="N80" s="25">
        <f t="shared" si="3"/>
        <v>-11.503333333333332</v>
      </c>
      <c r="O80" s="26">
        <f>SUMPRODUCT(TEXT(N80-{0,5,15,25,35},"0;\0")*{0,2,3,3,7})</f>
        <v>0</v>
      </c>
      <c r="P80" s="24"/>
    </row>
    <row r="81" spans="1:16" ht="24">
      <c r="A81" s="21" t="s">
        <v>1932</v>
      </c>
      <c r="B81" s="24" t="s">
        <v>154</v>
      </c>
      <c r="C81" s="23">
        <v>20100024</v>
      </c>
      <c r="D81" s="24">
        <v>3</v>
      </c>
      <c r="E81" s="24">
        <v>8</v>
      </c>
      <c r="F81" s="24" t="s">
        <v>120</v>
      </c>
      <c r="G81" s="24" t="s">
        <v>121</v>
      </c>
      <c r="H81" s="24">
        <v>4</v>
      </c>
      <c r="I81" s="24">
        <v>404</v>
      </c>
      <c r="J81" s="24" t="s">
        <v>1931</v>
      </c>
      <c r="K81" s="85">
        <v>53</v>
      </c>
      <c r="L81" s="24">
        <v>8.83</v>
      </c>
      <c r="M81" s="25">
        <f t="shared" si="2"/>
        <v>24.333333333333332</v>
      </c>
      <c r="N81" s="25">
        <f t="shared" si="3"/>
        <v>-15.503333333333332</v>
      </c>
      <c r="O81" s="26">
        <f>SUMPRODUCT(TEXT(N81-{0,5,15,25,35},"0;\0")*{0,2,3,3,7})</f>
        <v>0</v>
      </c>
      <c r="P81" s="24"/>
    </row>
    <row r="82" spans="1:16" ht="24">
      <c r="A82" s="21" t="s">
        <v>1932</v>
      </c>
      <c r="B82" s="24" t="s">
        <v>155</v>
      </c>
      <c r="C82" s="23">
        <v>20140010</v>
      </c>
      <c r="D82" s="24">
        <v>9</v>
      </c>
      <c r="E82" s="24">
        <v>8</v>
      </c>
      <c r="F82" s="24" t="s">
        <v>120</v>
      </c>
      <c r="G82" s="24" t="s">
        <v>121</v>
      </c>
      <c r="H82" s="24">
        <v>4</v>
      </c>
      <c r="I82" s="24">
        <v>404</v>
      </c>
      <c r="J82" s="24" t="s">
        <v>1933</v>
      </c>
      <c r="K82" s="85">
        <v>53</v>
      </c>
      <c r="L82" s="24">
        <v>8.83</v>
      </c>
      <c r="M82" s="25">
        <f t="shared" si="2"/>
        <v>32.333333333333336</v>
      </c>
      <c r="N82" s="25">
        <f t="shared" si="3"/>
        <v>-23.503333333333337</v>
      </c>
      <c r="O82" s="26">
        <f>SUMPRODUCT(TEXT(N82-{0,5,15,25,35},"0;\0")*{0,2,3,3,7})</f>
        <v>0</v>
      </c>
      <c r="P82" s="24"/>
    </row>
    <row r="83" spans="1:16" ht="24">
      <c r="A83" s="21" t="s">
        <v>1934</v>
      </c>
      <c r="B83" s="24" t="s">
        <v>156</v>
      </c>
      <c r="C83" s="23">
        <v>20180186</v>
      </c>
      <c r="D83" s="24">
        <v>4</v>
      </c>
      <c r="E83" s="24">
        <v>8</v>
      </c>
      <c r="F83" s="24" t="s">
        <v>120</v>
      </c>
      <c r="G83" s="24" t="s">
        <v>121</v>
      </c>
      <c r="H83" s="24">
        <v>4</v>
      </c>
      <c r="I83" s="24">
        <v>404</v>
      </c>
      <c r="J83" s="24" t="s">
        <v>1933</v>
      </c>
      <c r="K83" s="85">
        <v>53</v>
      </c>
      <c r="L83" s="24">
        <v>8.83</v>
      </c>
      <c r="M83" s="25">
        <f t="shared" si="2"/>
        <v>25.666666666666664</v>
      </c>
      <c r="N83" s="25">
        <f t="shared" si="3"/>
        <v>-16.836666666666666</v>
      </c>
      <c r="O83" s="26">
        <f>SUMPRODUCT(TEXT(N83-{0,5,15,25,35},"0;\0")*{0,2,3,3,7})</f>
        <v>0</v>
      </c>
      <c r="P83" s="24"/>
    </row>
    <row r="84" spans="1:16" ht="24">
      <c r="A84" s="21" t="s">
        <v>1934</v>
      </c>
      <c r="B84" s="24" t="s">
        <v>157</v>
      </c>
      <c r="C84" s="23">
        <v>19970056</v>
      </c>
      <c r="D84" s="24">
        <v>4</v>
      </c>
      <c r="E84" s="24">
        <v>4</v>
      </c>
      <c r="F84" s="24" t="s">
        <v>120</v>
      </c>
      <c r="G84" s="24" t="s">
        <v>121</v>
      </c>
      <c r="H84" s="24">
        <v>4</v>
      </c>
      <c r="I84" s="24">
        <v>405</v>
      </c>
      <c r="J84" s="24" t="s">
        <v>1935</v>
      </c>
      <c r="K84" s="85">
        <v>64</v>
      </c>
      <c r="L84" s="24">
        <v>8</v>
      </c>
      <c r="M84" s="25">
        <f t="shared" si="2"/>
        <v>23</v>
      </c>
      <c r="N84" s="25">
        <f t="shared" si="3"/>
        <v>-15</v>
      </c>
      <c r="O84" s="26">
        <f>SUMPRODUCT(TEXT(N84-{0,5,15,25,35},"0;\0")*{0,2,3,3,7})</f>
        <v>0</v>
      </c>
      <c r="P84" s="24"/>
    </row>
    <row r="85" spans="1:16" ht="24">
      <c r="A85" s="21" t="s">
        <v>1936</v>
      </c>
      <c r="B85" s="24" t="s">
        <v>158</v>
      </c>
      <c r="C85" s="23">
        <v>20120001</v>
      </c>
      <c r="D85" s="24">
        <v>3</v>
      </c>
      <c r="E85" s="24">
        <v>4</v>
      </c>
      <c r="F85" s="24" t="s">
        <v>120</v>
      </c>
      <c r="G85" s="24" t="s">
        <v>121</v>
      </c>
      <c r="H85" s="24">
        <v>4</v>
      </c>
      <c r="I85" s="24">
        <v>405</v>
      </c>
      <c r="J85" s="24" t="s">
        <v>1937</v>
      </c>
      <c r="K85" s="85">
        <v>64</v>
      </c>
      <c r="L85" s="24">
        <v>8</v>
      </c>
      <c r="M85" s="25">
        <f t="shared" si="2"/>
        <v>21.666666666666668</v>
      </c>
      <c r="N85" s="25">
        <f t="shared" si="3"/>
        <v>-13.666666666666668</v>
      </c>
      <c r="O85" s="26">
        <f>SUMPRODUCT(TEXT(N85-{0,5,15,25,35},"0;\0")*{0,2,3,3,7})</f>
        <v>0</v>
      </c>
      <c r="P85" s="24"/>
    </row>
    <row r="86" spans="1:16" ht="24">
      <c r="A86" s="21" t="s">
        <v>1938</v>
      </c>
      <c r="B86" s="24" t="s">
        <v>159</v>
      </c>
      <c r="C86" s="23">
        <v>20100045</v>
      </c>
      <c r="D86" s="24">
        <v>8</v>
      </c>
      <c r="E86" s="24">
        <v>5</v>
      </c>
      <c r="F86" s="24" t="s">
        <v>120</v>
      </c>
      <c r="G86" s="24" t="s">
        <v>121</v>
      </c>
      <c r="H86" s="24">
        <v>4</v>
      </c>
      <c r="I86" s="24">
        <v>405</v>
      </c>
      <c r="J86" s="24" t="s">
        <v>1937</v>
      </c>
      <c r="K86" s="85">
        <v>64</v>
      </c>
      <c r="L86" s="24">
        <v>8</v>
      </c>
      <c r="M86" s="25">
        <f t="shared" si="2"/>
        <v>28.999999999999996</v>
      </c>
      <c r="N86" s="25">
        <f t="shared" si="3"/>
        <v>-20.999999999999996</v>
      </c>
      <c r="O86" s="26">
        <f>SUMPRODUCT(TEXT(N86-{0,5,15,25,35},"0;\0")*{0,2,3,3,7})</f>
        <v>0</v>
      </c>
      <c r="P86" s="24"/>
    </row>
    <row r="87" spans="1:16" ht="24">
      <c r="A87" s="21" t="s">
        <v>1938</v>
      </c>
      <c r="B87" s="24" t="s">
        <v>160</v>
      </c>
      <c r="C87" s="23">
        <v>20130132</v>
      </c>
      <c r="D87" s="24">
        <v>1</v>
      </c>
      <c r="E87" s="24">
        <v>5</v>
      </c>
      <c r="F87" s="24" t="s">
        <v>120</v>
      </c>
      <c r="G87" s="24" t="s">
        <v>121</v>
      </c>
      <c r="H87" s="24">
        <v>4</v>
      </c>
      <c r="I87" s="24">
        <v>405</v>
      </c>
      <c r="J87" s="24" t="s">
        <v>1937</v>
      </c>
      <c r="K87" s="85">
        <v>64</v>
      </c>
      <c r="L87" s="24">
        <v>8</v>
      </c>
      <c r="M87" s="25">
        <f t="shared" si="2"/>
        <v>19.666666666666664</v>
      </c>
      <c r="N87" s="25">
        <f t="shared" si="3"/>
        <v>-11.666666666666664</v>
      </c>
      <c r="O87" s="26">
        <f>SUMPRODUCT(TEXT(N87-{0,5,15,25,35},"0;\0")*{0,2,3,3,7})</f>
        <v>0</v>
      </c>
      <c r="P87" s="24"/>
    </row>
    <row r="88" spans="1:16" ht="24">
      <c r="A88" s="21" t="s">
        <v>1938</v>
      </c>
      <c r="B88" s="24" t="s">
        <v>161</v>
      </c>
      <c r="C88" s="23">
        <v>20160083</v>
      </c>
      <c r="D88" s="24">
        <v>0</v>
      </c>
      <c r="E88" s="24">
        <v>4</v>
      </c>
      <c r="F88" s="24" t="s">
        <v>120</v>
      </c>
      <c r="G88" s="24" t="s">
        <v>121</v>
      </c>
      <c r="H88" s="24">
        <v>4</v>
      </c>
      <c r="I88" s="24">
        <v>405</v>
      </c>
      <c r="J88" s="24" t="s">
        <v>1937</v>
      </c>
      <c r="K88" s="85">
        <v>64</v>
      </c>
      <c r="L88" s="24">
        <v>8</v>
      </c>
      <c r="M88" s="25">
        <f t="shared" si="2"/>
        <v>17.666666666666668</v>
      </c>
      <c r="N88" s="25">
        <f t="shared" si="3"/>
        <v>-9.6666666666666679</v>
      </c>
      <c r="O88" s="26">
        <f>SUMPRODUCT(TEXT(N88-{0,5,15,25,35},"0;\0")*{0,2,3,3,7})</f>
        <v>0</v>
      </c>
      <c r="P88" s="24"/>
    </row>
    <row r="89" spans="1:16" ht="24">
      <c r="A89" s="21" t="s">
        <v>1938</v>
      </c>
      <c r="B89" s="24" t="s">
        <v>162</v>
      </c>
      <c r="C89" s="23">
        <v>20170099</v>
      </c>
      <c r="D89" s="24">
        <v>0</v>
      </c>
      <c r="E89" s="24">
        <v>5</v>
      </c>
      <c r="F89" s="24" t="s">
        <v>120</v>
      </c>
      <c r="G89" s="24" t="s">
        <v>121</v>
      </c>
      <c r="H89" s="24">
        <v>4</v>
      </c>
      <c r="I89" s="24">
        <v>405</v>
      </c>
      <c r="J89" s="24" t="s">
        <v>1937</v>
      </c>
      <c r="K89" s="85">
        <v>64</v>
      </c>
      <c r="L89" s="24">
        <v>8</v>
      </c>
      <c r="M89" s="25">
        <f t="shared" si="2"/>
        <v>18.333333333333332</v>
      </c>
      <c r="N89" s="25">
        <f t="shared" si="3"/>
        <v>-10.333333333333332</v>
      </c>
      <c r="O89" s="26">
        <f>SUMPRODUCT(TEXT(N89-{0,5,15,25,35},"0;\0")*{0,2,3,3,7})</f>
        <v>0</v>
      </c>
      <c r="P89" s="24"/>
    </row>
    <row r="90" spans="1:16" ht="24">
      <c r="A90" s="21" t="s">
        <v>1938</v>
      </c>
      <c r="B90" s="24" t="s">
        <v>163</v>
      </c>
      <c r="C90" s="23">
        <v>20180128</v>
      </c>
      <c r="D90" s="24">
        <v>5</v>
      </c>
      <c r="E90" s="24">
        <v>5</v>
      </c>
      <c r="F90" s="24" t="s">
        <v>120</v>
      </c>
      <c r="G90" s="24" t="s">
        <v>121</v>
      </c>
      <c r="H90" s="24">
        <v>4</v>
      </c>
      <c r="I90" s="24">
        <v>405</v>
      </c>
      <c r="J90" s="24" t="s">
        <v>1939</v>
      </c>
      <c r="K90" s="85">
        <v>64</v>
      </c>
      <c r="L90" s="24">
        <v>8</v>
      </c>
      <c r="M90" s="25">
        <f t="shared" si="2"/>
        <v>25</v>
      </c>
      <c r="N90" s="25">
        <f t="shared" si="3"/>
        <v>-17</v>
      </c>
      <c r="O90" s="26">
        <f>SUMPRODUCT(TEXT(N90-{0,5,15,25,35},"0;\0")*{0,2,3,3,7})</f>
        <v>0</v>
      </c>
      <c r="P90" s="24"/>
    </row>
    <row r="91" spans="1:16" ht="24">
      <c r="A91" s="21" t="s">
        <v>1940</v>
      </c>
      <c r="B91" s="24" t="s">
        <v>164</v>
      </c>
      <c r="C91" s="23">
        <v>20180227</v>
      </c>
      <c r="D91" s="24">
        <v>9</v>
      </c>
      <c r="E91" s="24">
        <v>8</v>
      </c>
      <c r="F91" s="24" t="s">
        <v>120</v>
      </c>
      <c r="G91" s="24" t="s">
        <v>121</v>
      </c>
      <c r="H91" s="24">
        <v>4</v>
      </c>
      <c r="I91" s="24">
        <v>405</v>
      </c>
      <c r="J91" s="24" t="s">
        <v>1941</v>
      </c>
      <c r="K91" s="85">
        <v>64</v>
      </c>
      <c r="L91" s="24">
        <v>8</v>
      </c>
      <c r="M91" s="25">
        <f t="shared" si="2"/>
        <v>32.333333333333336</v>
      </c>
      <c r="N91" s="25">
        <f t="shared" si="3"/>
        <v>-24.333333333333336</v>
      </c>
      <c r="O91" s="26">
        <f>SUMPRODUCT(TEXT(N91-{0,5,15,25,35},"0;\0")*{0,2,3,3,7})</f>
        <v>0</v>
      </c>
      <c r="P91" s="24"/>
    </row>
    <row r="92" spans="1:16" ht="24">
      <c r="A92" s="21" t="s">
        <v>1908</v>
      </c>
      <c r="B92" s="24" t="s">
        <v>165</v>
      </c>
      <c r="C92" s="23">
        <v>19990012</v>
      </c>
      <c r="D92" s="24">
        <v>18</v>
      </c>
      <c r="E92" s="24">
        <v>9</v>
      </c>
      <c r="F92" s="24" t="s">
        <v>120</v>
      </c>
      <c r="G92" s="24" t="s">
        <v>121</v>
      </c>
      <c r="H92" s="24">
        <v>4</v>
      </c>
      <c r="I92" s="24">
        <v>406</v>
      </c>
      <c r="J92" s="24" t="s">
        <v>1942</v>
      </c>
      <c r="K92" s="85">
        <v>25.86</v>
      </c>
      <c r="L92" s="24">
        <v>12.93</v>
      </c>
      <c r="M92" s="25">
        <f t="shared" si="2"/>
        <v>45</v>
      </c>
      <c r="N92" s="25">
        <f t="shared" si="3"/>
        <v>-32.07</v>
      </c>
      <c r="O92" s="26">
        <f>SUMPRODUCT(TEXT(N92-{0,5,15,25,35},"0;\0")*{0,2,3,3,7})</f>
        <v>0</v>
      </c>
      <c r="P92" s="24"/>
    </row>
    <row r="93" spans="1:16" ht="24">
      <c r="A93" s="21" t="s">
        <v>1908</v>
      </c>
      <c r="B93" s="24" t="s">
        <v>166</v>
      </c>
      <c r="C93" s="23">
        <v>20040037</v>
      </c>
      <c r="D93" s="24">
        <v>22</v>
      </c>
      <c r="E93" s="24">
        <v>10</v>
      </c>
      <c r="F93" s="24" t="s">
        <v>120</v>
      </c>
      <c r="G93" s="24" t="s">
        <v>121</v>
      </c>
      <c r="H93" s="24">
        <v>4</v>
      </c>
      <c r="I93" s="24">
        <v>406</v>
      </c>
      <c r="J93" s="24" t="s">
        <v>1943</v>
      </c>
      <c r="K93" s="85">
        <v>25.86</v>
      </c>
      <c r="L93" s="24">
        <v>12.93</v>
      </c>
      <c r="M93" s="25">
        <f t="shared" si="2"/>
        <v>50.999999999999993</v>
      </c>
      <c r="N93" s="25">
        <f t="shared" si="3"/>
        <v>-38.069999999999993</v>
      </c>
      <c r="O93" s="26">
        <f>SUMPRODUCT(TEXT(N93-{0,5,15,25,35},"0;\0")*{0,2,3,3,7})</f>
        <v>0</v>
      </c>
      <c r="P93" s="24"/>
    </row>
    <row r="94" spans="1:16" ht="24">
      <c r="A94" s="21" t="s">
        <v>1872</v>
      </c>
      <c r="B94" s="24" t="s">
        <v>167</v>
      </c>
      <c r="C94" s="23">
        <v>20130069</v>
      </c>
      <c r="D94" s="24">
        <v>9</v>
      </c>
      <c r="E94" s="24">
        <v>2</v>
      </c>
      <c r="F94" s="24" t="s">
        <v>120</v>
      </c>
      <c r="G94" s="24" t="s">
        <v>121</v>
      </c>
      <c r="H94" s="24">
        <v>4</v>
      </c>
      <c r="I94" s="24">
        <v>407</v>
      </c>
      <c r="J94" s="24" t="s">
        <v>1944</v>
      </c>
      <c r="K94" s="85">
        <v>25.84</v>
      </c>
      <c r="L94" s="24">
        <v>4.3</v>
      </c>
      <c r="M94" s="25">
        <f t="shared" si="2"/>
        <v>28.333333333333332</v>
      </c>
      <c r="N94" s="25">
        <f t="shared" si="3"/>
        <v>-24.033333333333331</v>
      </c>
      <c r="O94" s="26">
        <f>SUMPRODUCT(TEXT(N94-{0,5,15,25,35},"0;\0")*{0,2,3,3,7})</f>
        <v>0</v>
      </c>
      <c r="P94" s="24"/>
    </row>
    <row r="95" spans="1:16" ht="24">
      <c r="A95" s="21" t="s">
        <v>1945</v>
      </c>
      <c r="B95" s="24" t="s">
        <v>168</v>
      </c>
      <c r="C95" s="23">
        <v>20000075</v>
      </c>
      <c r="D95" s="24">
        <v>9</v>
      </c>
      <c r="E95" s="24">
        <v>2</v>
      </c>
      <c r="F95" s="24" t="s">
        <v>120</v>
      </c>
      <c r="G95" s="24" t="s">
        <v>121</v>
      </c>
      <c r="H95" s="24">
        <v>4</v>
      </c>
      <c r="I95" s="24">
        <v>407</v>
      </c>
      <c r="J95" s="24" t="s">
        <v>1946</v>
      </c>
      <c r="K95" s="85">
        <v>25.84</v>
      </c>
      <c r="L95" s="24">
        <v>4.3</v>
      </c>
      <c r="M95" s="25">
        <f t="shared" si="2"/>
        <v>28.333333333333332</v>
      </c>
      <c r="N95" s="25">
        <f t="shared" si="3"/>
        <v>-24.033333333333331</v>
      </c>
      <c r="O95" s="26">
        <f>SUMPRODUCT(TEXT(N95-{0,5,15,25,35},"0;\0")*{0,2,3,3,7})</f>
        <v>0</v>
      </c>
      <c r="P95" s="24"/>
    </row>
    <row r="96" spans="1:16" ht="24">
      <c r="A96" s="21" t="s">
        <v>1947</v>
      </c>
      <c r="B96" s="24" t="s">
        <v>169</v>
      </c>
      <c r="C96" s="23">
        <v>19960012</v>
      </c>
      <c r="D96" s="24">
        <v>7</v>
      </c>
      <c r="E96" s="24">
        <v>2</v>
      </c>
      <c r="F96" s="24" t="s">
        <v>120</v>
      </c>
      <c r="G96" s="24" t="s">
        <v>121</v>
      </c>
      <c r="H96" s="24">
        <v>4</v>
      </c>
      <c r="I96" s="24">
        <v>407</v>
      </c>
      <c r="J96" s="24" t="s">
        <v>1948</v>
      </c>
      <c r="K96" s="85">
        <v>25.84</v>
      </c>
      <c r="L96" s="24">
        <v>4.3</v>
      </c>
      <c r="M96" s="25">
        <f t="shared" si="2"/>
        <v>25.666666666666668</v>
      </c>
      <c r="N96" s="25">
        <f t="shared" si="3"/>
        <v>-21.366666666666667</v>
      </c>
      <c r="O96" s="26">
        <f>SUMPRODUCT(TEXT(N96-{0,5,15,25,35},"0;\0")*{0,2,3,3,7})</f>
        <v>0</v>
      </c>
      <c r="P96" s="24"/>
    </row>
    <row r="97" spans="1:16" ht="24">
      <c r="A97" s="21" t="s">
        <v>1949</v>
      </c>
      <c r="B97" s="24" t="s">
        <v>170</v>
      </c>
      <c r="C97" s="23">
        <v>20170096</v>
      </c>
      <c r="D97" s="24">
        <v>0</v>
      </c>
      <c r="E97" s="24">
        <v>2</v>
      </c>
      <c r="F97" s="24" t="s">
        <v>120</v>
      </c>
      <c r="G97" s="24" t="s">
        <v>121</v>
      </c>
      <c r="H97" s="24">
        <v>4</v>
      </c>
      <c r="I97" s="24">
        <v>407</v>
      </c>
      <c r="J97" s="24" t="s">
        <v>1950</v>
      </c>
      <c r="K97" s="85">
        <v>25.84</v>
      </c>
      <c r="L97" s="24">
        <v>4.3</v>
      </c>
      <c r="M97" s="25">
        <f t="shared" si="2"/>
        <v>16.333333333333332</v>
      </c>
      <c r="N97" s="25">
        <f t="shared" si="3"/>
        <v>-12.033333333333331</v>
      </c>
      <c r="O97" s="26">
        <f>SUMPRODUCT(TEXT(N97-{0,5,15,25,35},"0;\0")*{0,2,3,3,7})</f>
        <v>0</v>
      </c>
      <c r="P97" s="24"/>
    </row>
    <row r="98" spans="1:16" ht="24">
      <c r="A98" s="21" t="s">
        <v>1951</v>
      </c>
      <c r="B98" s="24" t="s">
        <v>171</v>
      </c>
      <c r="C98" s="23">
        <v>20180149</v>
      </c>
      <c r="D98" s="24">
        <v>0</v>
      </c>
      <c r="E98" s="24">
        <v>3</v>
      </c>
      <c r="F98" s="24" t="s">
        <v>120</v>
      </c>
      <c r="G98" s="24" t="s">
        <v>121</v>
      </c>
      <c r="H98" s="24">
        <v>4</v>
      </c>
      <c r="I98" s="24">
        <v>407</v>
      </c>
      <c r="J98" s="24" t="s">
        <v>1950</v>
      </c>
      <c r="K98" s="85">
        <v>25.84</v>
      </c>
      <c r="L98" s="24">
        <v>4.3</v>
      </c>
      <c r="M98" s="25">
        <f t="shared" si="2"/>
        <v>17</v>
      </c>
      <c r="N98" s="25">
        <f t="shared" si="3"/>
        <v>-12.7</v>
      </c>
      <c r="O98" s="26">
        <f>SUMPRODUCT(TEXT(N98-{0,5,15,25,35},"0;\0")*{0,2,3,3,7})</f>
        <v>0</v>
      </c>
      <c r="P98" s="24"/>
    </row>
    <row r="99" spans="1:16" ht="24">
      <c r="A99" s="21" t="s">
        <v>1952</v>
      </c>
      <c r="B99" s="24" t="s">
        <v>1953</v>
      </c>
      <c r="C99" s="23">
        <v>20190080</v>
      </c>
      <c r="D99" s="24">
        <v>0</v>
      </c>
      <c r="E99" s="24">
        <v>3</v>
      </c>
      <c r="F99" s="24" t="s">
        <v>120</v>
      </c>
      <c r="G99" s="24" t="s">
        <v>121</v>
      </c>
      <c r="H99" s="24">
        <v>4</v>
      </c>
      <c r="I99" s="24">
        <v>407</v>
      </c>
      <c r="J99" s="24" t="s">
        <v>1950</v>
      </c>
      <c r="K99" s="85">
        <v>25.84</v>
      </c>
      <c r="L99" s="24">
        <v>4.3</v>
      </c>
      <c r="M99" s="25">
        <f>15+4*D99/3+4*(E99/2)/3</f>
        <v>17</v>
      </c>
      <c r="N99" s="25">
        <f>L99-M99</f>
        <v>-12.7</v>
      </c>
      <c r="O99" s="26">
        <f>SUMPRODUCT(TEXT(N99-{0,5,15,25,35},"0;\0")*{0,2,3,3,7})</f>
        <v>0</v>
      </c>
      <c r="P99" s="24"/>
    </row>
    <row r="100" spans="1:16" ht="24">
      <c r="A100" s="21" t="s">
        <v>1951</v>
      </c>
      <c r="B100" s="24" t="s">
        <v>172</v>
      </c>
      <c r="C100" s="23">
        <v>20060027</v>
      </c>
      <c r="D100" s="24">
        <v>4</v>
      </c>
      <c r="E100" s="24">
        <v>10</v>
      </c>
      <c r="F100" s="24" t="s">
        <v>120</v>
      </c>
      <c r="G100" s="24" t="s">
        <v>121</v>
      </c>
      <c r="H100" s="24">
        <v>4</v>
      </c>
      <c r="I100" s="24">
        <v>408</v>
      </c>
      <c r="J100" s="24" t="s">
        <v>173</v>
      </c>
      <c r="K100" s="85">
        <v>26.54</v>
      </c>
      <c r="L100" s="24">
        <v>2.41</v>
      </c>
      <c r="M100" s="25">
        <f t="shared" si="2"/>
        <v>27</v>
      </c>
      <c r="N100" s="25">
        <f t="shared" si="3"/>
        <v>-24.59</v>
      </c>
      <c r="O100" s="26">
        <f>SUMPRODUCT(TEXT(N100-{0,5,15,25,35},"0;\0")*{0,2,3,3,7})</f>
        <v>0</v>
      </c>
      <c r="P100" s="24"/>
    </row>
    <row r="101" spans="1:16" ht="24">
      <c r="A101" s="21" t="s">
        <v>1954</v>
      </c>
      <c r="B101" s="24" t="s">
        <v>174</v>
      </c>
      <c r="C101" s="23">
        <v>20030006</v>
      </c>
      <c r="D101" s="24">
        <v>0</v>
      </c>
      <c r="E101" s="24">
        <v>11</v>
      </c>
      <c r="F101" s="24" t="s">
        <v>120</v>
      </c>
      <c r="G101" s="24" t="s">
        <v>121</v>
      </c>
      <c r="H101" s="24">
        <v>4</v>
      </c>
      <c r="I101" s="24">
        <v>408</v>
      </c>
      <c r="J101" s="24" t="s">
        <v>173</v>
      </c>
      <c r="K101" s="85">
        <v>26.54</v>
      </c>
      <c r="L101" s="24">
        <v>2.41</v>
      </c>
      <c r="M101" s="25">
        <f t="shared" si="2"/>
        <v>22.333333333333332</v>
      </c>
      <c r="N101" s="25">
        <f t="shared" si="3"/>
        <v>-19.923333333333332</v>
      </c>
      <c r="O101" s="26">
        <f>SUMPRODUCT(TEXT(N101-{0,5,15,25,35},"0;\0")*{0,2,3,3,7})</f>
        <v>0</v>
      </c>
      <c r="P101" s="24"/>
    </row>
    <row r="102" spans="1:16" ht="24">
      <c r="A102" s="21" t="s">
        <v>1955</v>
      </c>
      <c r="B102" s="24" t="s">
        <v>175</v>
      </c>
      <c r="C102" s="23">
        <v>20120005</v>
      </c>
      <c r="D102" s="24">
        <v>0</v>
      </c>
      <c r="E102" s="24">
        <v>10</v>
      </c>
      <c r="F102" s="24" t="s">
        <v>120</v>
      </c>
      <c r="G102" s="24" t="s">
        <v>121</v>
      </c>
      <c r="H102" s="24">
        <v>4</v>
      </c>
      <c r="I102" s="24">
        <v>408</v>
      </c>
      <c r="J102" s="24" t="s">
        <v>173</v>
      </c>
      <c r="K102" s="85">
        <v>26.54</v>
      </c>
      <c r="L102" s="24">
        <v>2.41</v>
      </c>
      <c r="M102" s="25">
        <f t="shared" si="2"/>
        <v>21.666666666666668</v>
      </c>
      <c r="N102" s="25">
        <f t="shared" si="3"/>
        <v>-19.256666666666668</v>
      </c>
      <c r="O102" s="26">
        <f>SUMPRODUCT(TEXT(N102-{0,5,15,25,35},"0;\0")*{0,2,3,3,7})</f>
        <v>0</v>
      </c>
      <c r="P102" s="24"/>
    </row>
    <row r="103" spans="1:16" ht="24">
      <c r="A103" s="21" t="s">
        <v>1955</v>
      </c>
      <c r="B103" s="24" t="s">
        <v>176</v>
      </c>
      <c r="C103" s="23">
        <v>20110078</v>
      </c>
      <c r="D103" s="24">
        <v>0</v>
      </c>
      <c r="E103" s="24">
        <v>0</v>
      </c>
      <c r="F103" s="24" t="s">
        <v>120</v>
      </c>
      <c r="G103" s="24" t="s">
        <v>121</v>
      </c>
      <c r="H103" s="24">
        <v>4</v>
      </c>
      <c r="I103" s="24">
        <v>408</v>
      </c>
      <c r="J103" s="24" t="s">
        <v>173</v>
      </c>
      <c r="K103" s="85">
        <v>26.54</v>
      </c>
      <c r="L103" s="24">
        <v>2.41</v>
      </c>
      <c r="M103" s="25">
        <f t="shared" si="2"/>
        <v>15</v>
      </c>
      <c r="N103" s="25">
        <f t="shared" si="3"/>
        <v>-12.59</v>
      </c>
      <c r="O103" s="26">
        <f>SUMPRODUCT(TEXT(N103-{0,5,15,25,35},"0;\0")*{0,2,3,3,7})</f>
        <v>0</v>
      </c>
      <c r="P103" s="24"/>
    </row>
    <row r="104" spans="1:16" ht="24">
      <c r="A104" s="21" t="s">
        <v>1955</v>
      </c>
      <c r="B104" s="24" t="s">
        <v>177</v>
      </c>
      <c r="C104" s="23">
        <v>20150017</v>
      </c>
      <c r="D104" s="24">
        <v>0</v>
      </c>
      <c r="E104" s="24">
        <v>11</v>
      </c>
      <c r="F104" s="24" t="s">
        <v>120</v>
      </c>
      <c r="G104" s="24" t="s">
        <v>121</v>
      </c>
      <c r="H104" s="24">
        <v>4</v>
      </c>
      <c r="I104" s="24">
        <v>408</v>
      </c>
      <c r="J104" s="24" t="s">
        <v>173</v>
      </c>
      <c r="K104" s="85">
        <v>26.54</v>
      </c>
      <c r="L104" s="24">
        <v>2.41</v>
      </c>
      <c r="M104" s="25">
        <f t="shared" ref="M104:M151" si="4">15+4*D104/3+4*(E104/2)/3</f>
        <v>22.333333333333332</v>
      </c>
      <c r="N104" s="25">
        <f t="shared" ref="N104:N121" si="5">L104-M104</f>
        <v>-19.923333333333332</v>
      </c>
      <c r="O104" s="26">
        <f>SUMPRODUCT(TEXT(N104-{0,5,15,25,35},"0;\0")*{0,2,3,3,7})</f>
        <v>0</v>
      </c>
      <c r="P104" s="24"/>
    </row>
    <row r="105" spans="1:16" ht="24">
      <c r="A105" s="21" t="s">
        <v>1955</v>
      </c>
      <c r="B105" s="24" t="s">
        <v>178</v>
      </c>
      <c r="C105" s="23">
        <v>20170035</v>
      </c>
      <c r="D105" s="24">
        <v>1</v>
      </c>
      <c r="E105" s="24">
        <v>11</v>
      </c>
      <c r="F105" s="24" t="s">
        <v>120</v>
      </c>
      <c r="G105" s="24" t="s">
        <v>121</v>
      </c>
      <c r="H105" s="24">
        <v>4</v>
      </c>
      <c r="I105" s="24">
        <v>408</v>
      </c>
      <c r="J105" s="24" t="s">
        <v>173</v>
      </c>
      <c r="K105" s="85">
        <v>26.54</v>
      </c>
      <c r="L105" s="24">
        <v>2.41</v>
      </c>
      <c r="M105" s="25">
        <f t="shared" si="4"/>
        <v>23.666666666666664</v>
      </c>
      <c r="N105" s="25">
        <f t="shared" si="5"/>
        <v>-21.256666666666664</v>
      </c>
      <c r="O105" s="26">
        <f>SUMPRODUCT(TEXT(N105-{0,5,15,25,35},"0;\0")*{0,2,3,3,7})</f>
        <v>0</v>
      </c>
      <c r="P105" s="24"/>
    </row>
    <row r="106" spans="1:16" ht="24">
      <c r="A106" s="21" t="s">
        <v>1956</v>
      </c>
      <c r="B106" s="24" t="s">
        <v>179</v>
      </c>
      <c r="C106" s="23">
        <v>20100196</v>
      </c>
      <c r="D106" s="24">
        <v>0</v>
      </c>
      <c r="E106" s="24">
        <v>10</v>
      </c>
      <c r="F106" s="24" t="s">
        <v>120</v>
      </c>
      <c r="G106" s="24" t="s">
        <v>121</v>
      </c>
      <c r="H106" s="24">
        <v>4</v>
      </c>
      <c r="I106" s="24">
        <v>408</v>
      </c>
      <c r="J106" s="24" t="s">
        <v>173</v>
      </c>
      <c r="K106" s="85">
        <v>26.54</v>
      </c>
      <c r="L106" s="24">
        <v>2.41</v>
      </c>
      <c r="M106" s="25">
        <f t="shared" si="4"/>
        <v>21.666666666666668</v>
      </c>
      <c r="N106" s="25">
        <f t="shared" si="5"/>
        <v>-19.256666666666668</v>
      </c>
      <c r="O106" s="26">
        <f>SUMPRODUCT(TEXT(N106-{0,5,15,25,35},"0;\0")*{0,2,3,3,7})</f>
        <v>0</v>
      </c>
      <c r="P106" s="24"/>
    </row>
    <row r="107" spans="1:16" ht="24">
      <c r="A107" s="21" t="s">
        <v>1877</v>
      </c>
      <c r="B107" s="24" t="s">
        <v>180</v>
      </c>
      <c r="C107" s="23">
        <v>20020078</v>
      </c>
      <c r="D107" s="24">
        <v>0</v>
      </c>
      <c r="E107" s="24">
        <v>11</v>
      </c>
      <c r="F107" s="24" t="s">
        <v>120</v>
      </c>
      <c r="G107" s="24" t="s">
        <v>121</v>
      </c>
      <c r="H107" s="24">
        <v>4</v>
      </c>
      <c r="I107" s="24">
        <v>408</v>
      </c>
      <c r="J107" s="24" t="s">
        <v>173</v>
      </c>
      <c r="K107" s="85">
        <v>26.54</v>
      </c>
      <c r="L107" s="24">
        <v>2.41</v>
      </c>
      <c r="M107" s="25">
        <f t="shared" si="4"/>
        <v>22.333333333333332</v>
      </c>
      <c r="N107" s="25">
        <f t="shared" si="5"/>
        <v>-19.923333333333332</v>
      </c>
      <c r="O107" s="26">
        <f>SUMPRODUCT(TEXT(N107-{0,5,15,25,35},"0;\0")*{0,2,3,3,7})</f>
        <v>0</v>
      </c>
      <c r="P107" s="24"/>
    </row>
    <row r="108" spans="1:16" ht="24">
      <c r="A108" s="21" t="s">
        <v>1877</v>
      </c>
      <c r="B108" s="24" t="s">
        <v>181</v>
      </c>
      <c r="C108" s="23">
        <v>20160091</v>
      </c>
      <c r="D108" s="24">
        <v>0</v>
      </c>
      <c r="E108" s="24">
        <v>10</v>
      </c>
      <c r="F108" s="24" t="s">
        <v>120</v>
      </c>
      <c r="G108" s="24" t="s">
        <v>121</v>
      </c>
      <c r="H108" s="24">
        <v>4</v>
      </c>
      <c r="I108" s="24">
        <v>408</v>
      </c>
      <c r="J108" s="24" t="s">
        <v>173</v>
      </c>
      <c r="K108" s="85">
        <v>26.54</v>
      </c>
      <c r="L108" s="24">
        <v>2.41</v>
      </c>
      <c r="M108" s="25">
        <f t="shared" si="4"/>
        <v>21.666666666666668</v>
      </c>
      <c r="N108" s="25">
        <f t="shared" si="5"/>
        <v>-19.256666666666668</v>
      </c>
      <c r="O108" s="26">
        <f>SUMPRODUCT(TEXT(N108-{0,5,15,25,35},"0;\0")*{0,2,3,3,7})</f>
        <v>0</v>
      </c>
      <c r="P108" s="24"/>
    </row>
    <row r="109" spans="1:16" ht="24">
      <c r="A109" s="21" t="s">
        <v>1957</v>
      </c>
      <c r="B109" s="24" t="s">
        <v>182</v>
      </c>
      <c r="C109" s="23">
        <v>20170043</v>
      </c>
      <c r="D109" s="24">
        <v>1</v>
      </c>
      <c r="E109" s="24">
        <v>10</v>
      </c>
      <c r="F109" s="24" t="s">
        <v>120</v>
      </c>
      <c r="G109" s="24" t="s">
        <v>121</v>
      </c>
      <c r="H109" s="24">
        <v>4</v>
      </c>
      <c r="I109" s="24">
        <v>408</v>
      </c>
      <c r="J109" s="24" t="s">
        <v>173</v>
      </c>
      <c r="K109" s="85">
        <v>26.54</v>
      </c>
      <c r="L109" s="24">
        <v>2.41</v>
      </c>
      <c r="M109" s="25">
        <f t="shared" si="4"/>
        <v>23</v>
      </c>
      <c r="N109" s="25">
        <f t="shared" si="5"/>
        <v>-20.59</v>
      </c>
      <c r="O109" s="26">
        <f>SUMPRODUCT(TEXT(N109-{0,5,15,25,35},"0;\0")*{0,2,3,3,7})</f>
        <v>0</v>
      </c>
      <c r="P109" s="24"/>
    </row>
    <row r="110" spans="1:16" ht="24">
      <c r="A110" s="21" t="s">
        <v>1958</v>
      </c>
      <c r="B110" s="24" t="s">
        <v>1959</v>
      </c>
      <c r="C110" s="23">
        <v>20190047</v>
      </c>
      <c r="D110" s="24">
        <v>0</v>
      </c>
      <c r="E110" s="24">
        <v>11</v>
      </c>
      <c r="F110" s="24" t="s">
        <v>120</v>
      </c>
      <c r="G110" s="24" t="s">
        <v>121</v>
      </c>
      <c r="H110" s="24">
        <v>4</v>
      </c>
      <c r="I110" s="24">
        <v>408</v>
      </c>
      <c r="J110" s="24" t="s">
        <v>173</v>
      </c>
      <c r="K110" s="85">
        <v>26.54</v>
      </c>
      <c r="L110" s="24">
        <v>2.41</v>
      </c>
      <c r="M110" s="25">
        <f>15+4*D110/3+4*(E110/2)/3</f>
        <v>22.333333333333332</v>
      </c>
      <c r="N110" s="25">
        <f>L110-M110</f>
        <v>-19.923333333333332</v>
      </c>
      <c r="O110" s="26">
        <f>SUMPRODUCT(TEXT(N110-{0,5,15,25,35},"0;\0")*{0,2,3,3,7})</f>
        <v>0</v>
      </c>
      <c r="P110" s="24"/>
    </row>
    <row r="111" spans="1:16" ht="24">
      <c r="A111" s="21" t="s">
        <v>1960</v>
      </c>
      <c r="B111" s="24" t="s">
        <v>183</v>
      </c>
      <c r="C111" s="23">
        <v>19860019</v>
      </c>
      <c r="D111" s="24">
        <v>0</v>
      </c>
      <c r="E111" s="24">
        <v>10</v>
      </c>
      <c r="F111" s="24" t="s">
        <v>120</v>
      </c>
      <c r="G111" s="24" t="s">
        <v>121</v>
      </c>
      <c r="H111" s="24">
        <v>4</v>
      </c>
      <c r="I111" s="24">
        <v>409</v>
      </c>
      <c r="J111" s="24" t="s">
        <v>184</v>
      </c>
      <c r="K111" s="85">
        <v>25.84</v>
      </c>
      <c r="L111" s="24">
        <v>4.3</v>
      </c>
      <c r="M111" s="25">
        <f t="shared" si="4"/>
        <v>21.666666666666668</v>
      </c>
      <c r="N111" s="25">
        <f t="shared" si="5"/>
        <v>-17.366666666666667</v>
      </c>
      <c r="O111" s="26">
        <f>SUMPRODUCT(TEXT(N111-{0,5,15,25,35},"0;\0")*{0,2,3,3,7})</f>
        <v>0</v>
      </c>
      <c r="P111" s="24"/>
    </row>
    <row r="112" spans="1:16" ht="24">
      <c r="A112" s="21" t="s">
        <v>1961</v>
      </c>
      <c r="B112" s="24" t="s">
        <v>185</v>
      </c>
      <c r="C112" s="23">
        <v>19940005</v>
      </c>
      <c r="D112" s="24">
        <v>0</v>
      </c>
      <c r="E112" s="24">
        <v>10</v>
      </c>
      <c r="F112" s="24" t="s">
        <v>120</v>
      </c>
      <c r="G112" s="24" t="s">
        <v>121</v>
      </c>
      <c r="H112" s="24">
        <v>4</v>
      </c>
      <c r="I112" s="24">
        <v>409</v>
      </c>
      <c r="J112" s="24" t="s">
        <v>184</v>
      </c>
      <c r="K112" s="85">
        <v>25.84</v>
      </c>
      <c r="L112" s="24">
        <v>4.3</v>
      </c>
      <c r="M112" s="25">
        <f t="shared" si="4"/>
        <v>21.666666666666668</v>
      </c>
      <c r="N112" s="25">
        <f t="shared" si="5"/>
        <v>-17.366666666666667</v>
      </c>
      <c r="O112" s="26">
        <f>SUMPRODUCT(TEXT(N112-{0,5,15,25,35},"0;\0")*{0,2,3,3,7})</f>
        <v>0</v>
      </c>
      <c r="P112" s="24"/>
    </row>
    <row r="113" spans="1:16" ht="24">
      <c r="A113" s="21" t="s">
        <v>1930</v>
      </c>
      <c r="B113" s="24" t="s">
        <v>186</v>
      </c>
      <c r="C113" s="23">
        <v>20170045</v>
      </c>
      <c r="D113" s="24">
        <v>0</v>
      </c>
      <c r="E113" s="24">
        <v>11</v>
      </c>
      <c r="F113" s="24" t="s">
        <v>120</v>
      </c>
      <c r="G113" s="24" t="s">
        <v>121</v>
      </c>
      <c r="H113" s="24">
        <v>4</v>
      </c>
      <c r="I113" s="24">
        <v>409</v>
      </c>
      <c r="J113" s="24" t="s">
        <v>184</v>
      </c>
      <c r="K113" s="85">
        <v>25.84</v>
      </c>
      <c r="L113" s="24">
        <v>4.3</v>
      </c>
      <c r="M113" s="25">
        <f t="shared" si="4"/>
        <v>22.333333333333332</v>
      </c>
      <c r="N113" s="25">
        <f t="shared" si="5"/>
        <v>-18.033333333333331</v>
      </c>
      <c r="O113" s="26">
        <f>SUMPRODUCT(TEXT(N113-{0,5,15,25,35},"0;\0")*{0,2,3,3,7})</f>
        <v>0</v>
      </c>
      <c r="P113" s="24"/>
    </row>
    <row r="114" spans="1:16" ht="24">
      <c r="A114" s="21" t="s">
        <v>1962</v>
      </c>
      <c r="B114" s="24" t="s">
        <v>187</v>
      </c>
      <c r="C114" s="23">
        <v>20180224</v>
      </c>
      <c r="D114" s="24">
        <v>4</v>
      </c>
      <c r="E114" s="24">
        <v>10</v>
      </c>
      <c r="F114" s="24" t="s">
        <v>120</v>
      </c>
      <c r="G114" s="24" t="s">
        <v>121</v>
      </c>
      <c r="H114" s="24">
        <v>4</v>
      </c>
      <c r="I114" s="24">
        <v>409</v>
      </c>
      <c r="J114" s="24" t="s">
        <v>184</v>
      </c>
      <c r="K114" s="85">
        <v>25.84</v>
      </c>
      <c r="L114" s="24">
        <v>4.3</v>
      </c>
      <c r="M114" s="25">
        <f t="shared" si="4"/>
        <v>27</v>
      </c>
      <c r="N114" s="25">
        <f t="shared" si="5"/>
        <v>-22.7</v>
      </c>
      <c r="O114" s="26">
        <f>SUMPRODUCT(TEXT(N114-{0,5,15,25,35},"0;\0")*{0,2,3,3,7})</f>
        <v>0</v>
      </c>
      <c r="P114" s="24"/>
    </row>
    <row r="115" spans="1:16" ht="24">
      <c r="A115" s="21" t="s">
        <v>1963</v>
      </c>
      <c r="B115" s="24" t="s">
        <v>188</v>
      </c>
      <c r="C115" s="23">
        <v>19830016</v>
      </c>
      <c r="D115" s="24">
        <v>0</v>
      </c>
      <c r="E115" s="24">
        <v>10</v>
      </c>
      <c r="F115" s="24" t="s">
        <v>120</v>
      </c>
      <c r="G115" s="24" t="s">
        <v>121</v>
      </c>
      <c r="H115" s="24">
        <v>4</v>
      </c>
      <c r="I115" s="24">
        <v>409</v>
      </c>
      <c r="J115" s="24" t="s">
        <v>184</v>
      </c>
      <c r="K115" s="85">
        <v>25.84</v>
      </c>
      <c r="L115" s="24">
        <v>4.3</v>
      </c>
      <c r="M115" s="25">
        <f t="shared" si="4"/>
        <v>21.666666666666668</v>
      </c>
      <c r="N115" s="25">
        <f t="shared" si="5"/>
        <v>-17.366666666666667</v>
      </c>
      <c r="O115" s="26">
        <f>SUMPRODUCT(TEXT(N115-{0,5,15,25,35},"0;\0")*{0,2,3,3,7})</f>
        <v>0</v>
      </c>
      <c r="P115" s="24"/>
    </row>
    <row r="116" spans="1:16" ht="24">
      <c r="A116" s="21" t="s">
        <v>1903</v>
      </c>
      <c r="B116" s="24" t="s">
        <v>189</v>
      </c>
      <c r="C116" s="23">
        <v>20150057</v>
      </c>
      <c r="D116" s="24">
        <v>0</v>
      </c>
      <c r="E116" s="24">
        <v>11</v>
      </c>
      <c r="F116" s="24" t="s">
        <v>120</v>
      </c>
      <c r="G116" s="24" t="s">
        <v>121</v>
      </c>
      <c r="H116" s="24">
        <v>4</v>
      </c>
      <c r="I116" s="24">
        <v>409</v>
      </c>
      <c r="J116" s="24" t="s">
        <v>184</v>
      </c>
      <c r="K116" s="85">
        <v>25.84</v>
      </c>
      <c r="L116" s="24">
        <v>4.3</v>
      </c>
      <c r="M116" s="25">
        <f t="shared" si="4"/>
        <v>22.333333333333332</v>
      </c>
      <c r="N116" s="25">
        <f t="shared" si="5"/>
        <v>-18.033333333333331</v>
      </c>
      <c r="O116" s="26">
        <f>SUMPRODUCT(TEXT(N116-{0,5,15,25,35},"0;\0")*{0,2,3,3,7})</f>
        <v>0</v>
      </c>
      <c r="P116" s="24"/>
    </row>
    <row r="117" spans="1:16" ht="24">
      <c r="A117" s="21" t="s">
        <v>1903</v>
      </c>
      <c r="B117" s="24" t="s">
        <v>190</v>
      </c>
      <c r="C117" s="23">
        <v>20020051</v>
      </c>
      <c r="D117" s="24">
        <v>0</v>
      </c>
      <c r="E117" s="24">
        <v>6</v>
      </c>
      <c r="F117" s="24" t="s">
        <v>120</v>
      </c>
      <c r="G117" s="24" t="s">
        <v>121</v>
      </c>
      <c r="H117" s="24">
        <v>4</v>
      </c>
      <c r="I117" s="24">
        <v>410</v>
      </c>
      <c r="J117" s="24" t="s">
        <v>1964</v>
      </c>
      <c r="K117" s="85">
        <v>25.84</v>
      </c>
      <c r="L117" s="24">
        <v>5.16</v>
      </c>
      <c r="M117" s="25">
        <f t="shared" si="4"/>
        <v>19</v>
      </c>
      <c r="N117" s="25">
        <f t="shared" si="5"/>
        <v>-13.84</v>
      </c>
      <c r="O117" s="26">
        <f>SUMPRODUCT(TEXT(N117-{0,5,15,25,35},"0;\0")*{0,2,3,3,7})</f>
        <v>0</v>
      </c>
      <c r="P117" s="24"/>
    </row>
    <row r="118" spans="1:16" ht="24">
      <c r="A118" s="21" t="s">
        <v>1965</v>
      </c>
      <c r="B118" s="24" t="s">
        <v>191</v>
      </c>
      <c r="C118" s="23">
        <v>20140043</v>
      </c>
      <c r="D118" s="24">
        <v>3</v>
      </c>
      <c r="E118" s="24">
        <v>3</v>
      </c>
      <c r="F118" s="24" t="s">
        <v>120</v>
      </c>
      <c r="G118" s="24" t="s">
        <v>121</v>
      </c>
      <c r="H118" s="24">
        <v>4</v>
      </c>
      <c r="I118" s="24">
        <v>410</v>
      </c>
      <c r="J118" s="24" t="s">
        <v>1966</v>
      </c>
      <c r="K118" s="85">
        <v>25.84</v>
      </c>
      <c r="L118" s="24">
        <v>5.16</v>
      </c>
      <c r="M118" s="25">
        <f t="shared" si="4"/>
        <v>21</v>
      </c>
      <c r="N118" s="25">
        <f t="shared" si="5"/>
        <v>-15.84</v>
      </c>
      <c r="O118" s="26">
        <f>SUMPRODUCT(TEXT(N118-{0,5,15,25,35},"0;\0")*{0,2,3,3,7})</f>
        <v>0</v>
      </c>
      <c r="P118" s="24"/>
    </row>
    <row r="119" spans="1:16" ht="24">
      <c r="A119" s="21" t="s">
        <v>1967</v>
      </c>
      <c r="B119" s="24" t="s">
        <v>192</v>
      </c>
      <c r="C119" s="23">
        <v>19910018</v>
      </c>
      <c r="D119" s="24">
        <v>8</v>
      </c>
      <c r="E119" s="24">
        <v>0</v>
      </c>
      <c r="F119" s="24" t="s">
        <v>120</v>
      </c>
      <c r="G119" s="24" t="s">
        <v>121</v>
      </c>
      <c r="H119" s="24">
        <v>4</v>
      </c>
      <c r="I119" s="24">
        <v>410</v>
      </c>
      <c r="J119" s="24" t="s">
        <v>1968</v>
      </c>
      <c r="K119" s="85">
        <v>25.84</v>
      </c>
      <c r="L119" s="24">
        <v>5.16</v>
      </c>
      <c r="M119" s="25">
        <f t="shared" si="4"/>
        <v>25.666666666666664</v>
      </c>
      <c r="N119" s="25">
        <f t="shared" si="5"/>
        <v>-20.506666666666664</v>
      </c>
      <c r="O119" s="26">
        <f>SUMPRODUCT(TEXT(N119-{0,5,15,25,35},"0;\0")*{0,2,3,3,7})</f>
        <v>0</v>
      </c>
      <c r="P119" s="24"/>
    </row>
    <row r="120" spans="1:16" ht="24">
      <c r="A120" s="21" t="s">
        <v>1969</v>
      </c>
      <c r="B120" s="24" t="s">
        <v>193</v>
      </c>
      <c r="C120" s="23">
        <v>19970033</v>
      </c>
      <c r="D120" s="24">
        <v>8</v>
      </c>
      <c r="E120" s="24">
        <v>2</v>
      </c>
      <c r="F120" s="24" t="s">
        <v>120</v>
      </c>
      <c r="G120" s="24" t="s">
        <v>121</v>
      </c>
      <c r="H120" s="24">
        <v>4</v>
      </c>
      <c r="I120" s="24">
        <v>410</v>
      </c>
      <c r="J120" s="24" t="s">
        <v>1970</v>
      </c>
      <c r="K120" s="85">
        <v>25.84</v>
      </c>
      <c r="L120" s="24">
        <v>5.16</v>
      </c>
      <c r="M120" s="25">
        <f t="shared" si="4"/>
        <v>26.999999999999996</v>
      </c>
      <c r="N120" s="25">
        <f t="shared" si="5"/>
        <v>-21.839999999999996</v>
      </c>
      <c r="O120" s="26">
        <f>SUMPRODUCT(TEXT(N120-{0,5,15,25,35},"0;\0")*{0,2,3,3,7})</f>
        <v>0</v>
      </c>
      <c r="P120" s="24"/>
    </row>
    <row r="121" spans="1:16" ht="24">
      <c r="A121" s="21" t="s">
        <v>1971</v>
      </c>
      <c r="B121" s="24" t="s">
        <v>194</v>
      </c>
      <c r="C121" s="23">
        <v>20100097</v>
      </c>
      <c r="D121" s="24">
        <v>8</v>
      </c>
      <c r="E121" s="24">
        <v>2</v>
      </c>
      <c r="F121" s="24" t="s">
        <v>120</v>
      </c>
      <c r="G121" s="24" t="s">
        <v>121</v>
      </c>
      <c r="H121" s="24">
        <v>4</v>
      </c>
      <c r="I121" s="24">
        <v>410</v>
      </c>
      <c r="J121" s="24" t="s">
        <v>1972</v>
      </c>
      <c r="K121" s="85">
        <v>25.84</v>
      </c>
      <c r="L121" s="24">
        <v>5.16</v>
      </c>
      <c r="M121" s="25">
        <f t="shared" si="4"/>
        <v>26.999999999999996</v>
      </c>
      <c r="N121" s="25">
        <f t="shared" si="5"/>
        <v>-21.839999999999996</v>
      </c>
      <c r="O121" s="26">
        <f>SUMPRODUCT(TEXT(N121-{0,5,15,25,35},"0;\0")*{0,2,3,3,7})</f>
        <v>0</v>
      </c>
      <c r="P121" s="24"/>
    </row>
    <row r="122" spans="1:16">
      <c r="A122" s="184" t="s">
        <v>1973</v>
      </c>
      <c r="B122" s="179" t="s">
        <v>195</v>
      </c>
      <c r="C122" s="179">
        <v>20110117</v>
      </c>
      <c r="D122" s="179">
        <v>3</v>
      </c>
      <c r="E122" s="179">
        <v>4</v>
      </c>
      <c r="F122" s="179" t="s">
        <v>196</v>
      </c>
      <c r="G122" s="24" t="s">
        <v>197</v>
      </c>
      <c r="H122" s="24">
        <v>2</v>
      </c>
      <c r="I122" s="31" t="s">
        <v>198</v>
      </c>
      <c r="J122" s="31" t="s">
        <v>199</v>
      </c>
      <c r="K122" s="86">
        <v>24.8</v>
      </c>
      <c r="L122" s="25">
        <v>3.5</v>
      </c>
      <c r="M122" s="178">
        <f t="shared" si="4"/>
        <v>21.666666666666668</v>
      </c>
      <c r="N122" s="178">
        <f>L122+L123-M122</f>
        <v>-3.3666666666666671</v>
      </c>
      <c r="O122" s="185">
        <f>SUMPRODUCT(TEXT(N122-{0,5,15,25,35},"0;\0")*{0,2,3,3,7})</f>
        <v>0</v>
      </c>
      <c r="P122" s="185"/>
    </row>
    <row r="123" spans="1:16">
      <c r="A123" s="184" t="s">
        <v>1974</v>
      </c>
      <c r="B123" s="179"/>
      <c r="C123" s="179"/>
      <c r="D123" s="179"/>
      <c r="E123" s="179"/>
      <c r="F123" s="179"/>
      <c r="G123" s="24" t="s">
        <v>200</v>
      </c>
      <c r="H123" s="24">
        <v>2</v>
      </c>
      <c r="I123" s="31" t="s">
        <v>201</v>
      </c>
      <c r="J123" s="31" t="s">
        <v>202</v>
      </c>
      <c r="K123" s="86">
        <v>147.58000000000001</v>
      </c>
      <c r="L123" s="25">
        <v>14.8</v>
      </c>
      <c r="M123" s="178"/>
      <c r="N123" s="178"/>
      <c r="O123" s="185"/>
      <c r="P123" s="185"/>
    </row>
    <row r="124" spans="1:16">
      <c r="A124" s="184" t="s">
        <v>1975</v>
      </c>
      <c r="B124" s="179" t="s">
        <v>203</v>
      </c>
      <c r="C124" s="179">
        <v>20080013</v>
      </c>
      <c r="D124" s="179">
        <v>11</v>
      </c>
      <c r="E124" s="179">
        <v>5</v>
      </c>
      <c r="F124" s="179" t="s">
        <v>196</v>
      </c>
      <c r="G124" s="24" t="s">
        <v>197</v>
      </c>
      <c r="H124" s="24">
        <v>2</v>
      </c>
      <c r="I124" s="31" t="s">
        <v>198</v>
      </c>
      <c r="J124" s="31" t="s">
        <v>199</v>
      </c>
      <c r="K124" s="86">
        <v>24.8</v>
      </c>
      <c r="L124" s="25">
        <v>3.5</v>
      </c>
      <c r="M124" s="178">
        <f t="shared" si="4"/>
        <v>33</v>
      </c>
      <c r="N124" s="178">
        <f>L124+L125-M124</f>
        <v>-14.7</v>
      </c>
      <c r="O124" s="185">
        <f>SUMPRODUCT(TEXT(N124-{0,5,15,25,35},"0;\0")*{0,2,3,3,7})</f>
        <v>0</v>
      </c>
      <c r="P124" s="185"/>
    </row>
    <row r="125" spans="1:16">
      <c r="A125" s="184" t="s">
        <v>1976</v>
      </c>
      <c r="B125" s="179"/>
      <c r="C125" s="179"/>
      <c r="D125" s="179"/>
      <c r="E125" s="179"/>
      <c r="F125" s="179"/>
      <c r="G125" s="24" t="s">
        <v>200</v>
      </c>
      <c r="H125" s="24">
        <v>2</v>
      </c>
      <c r="I125" s="31" t="s">
        <v>201</v>
      </c>
      <c r="J125" s="31" t="s">
        <v>202</v>
      </c>
      <c r="K125" s="86">
        <v>147.58000000000001</v>
      </c>
      <c r="L125" s="25">
        <v>14.8</v>
      </c>
      <c r="M125" s="178"/>
      <c r="N125" s="178"/>
      <c r="O125" s="185"/>
      <c r="P125" s="185"/>
    </row>
    <row r="126" spans="1:16" ht="24">
      <c r="A126" s="21" t="s">
        <v>1975</v>
      </c>
      <c r="B126" s="22" t="s">
        <v>204</v>
      </c>
      <c r="C126" s="22">
        <v>20140009</v>
      </c>
      <c r="D126" s="22">
        <v>11</v>
      </c>
      <c r="E126" s="22">
        <v>7</v>
      </c>
      <c r="F126" s="22" t="s">
        <v>196</v>
      </c>
      <c r="G126" s="24" t="s">
        <v>197</v>
      </c>
      <c r="H126" s="24">
        <v>2</v>
      </c>
      <c r="I126" s="31">
        <v>208</v>
      </c>
      <c r="J126" s="31" t="s">
        <v>205</v>
      </c>
      <c r="K126" s="86">
        <v>9.3000000000000007</v>
      </c>
      <c r="L126" s="25">
        <v>3.1</v>
      </c>
      <c r="M126" s="25">
        <f t="shared" si="4"/>
        <v>34.333333333333329</v>
      </c>
      <c r="N126" s="25">
        <f>L126-M126</f>
        <v>-31.233333333333327</v>
      </c>
      <c r="O126" s="32">
        <f>SUMPRODUCT(TEXT(N126-{0,5,15,25,35},"0;\0")*{0,2,3,3,7})</f>
        <v>0</v>
      </c>
      <c r="P126" s="32"/>
    </row>
    <row r="127" spans="1:16" ht="24">
      <c r="A127" s="21" t="s">
        <v>1977</v>
      </c>
      <c r="B127" s="22" t="s">
        <v>206</v>
      </c>
      <c r="C127" s="22">
        <v>20060038</v>
      </c>
      <c r="D127" s="22">
        <v>0</v>
      </c>
      <c r="E127" s="22">
        <v>6</v>
      </c>
      <c r="F127" s="22" t="s">
        <v>196</v>
      </c>
      <c r="G127" s="24" t="s">
        <v>207</v>
      </c>
      <c r="H127" s="24">
        <v>2</v>
      </c>
      <c r="I127" s="31" t="s">
        <v>208</v>
      </c>
      <c r="J127" s="31" t="s">
        <v>209</v>
      </c>
      <c r="K127" s="86">
        <v>40.03</v>
      </c>
      <c r="L127" s="25">
        <v>10.32</v>
      </c>
      <c r="M127" s="25">
        <f t="shared" si="4"/>
        <v>19</v>
      </c>
      <c r="N127" s="25">
        <f>L127-M127</f>
        <v>-8.68</v>
      </c>
      <c r="O127" s="32">
        <f>SUMPRODUCT(TEXT(N127-{0,5,15,25,35},"0;\0")*{0,2,3,3,7})</f>
        <v>0</v>
      </c>
      <c r="P127" s="32"/>
    </row>
    <row r="128" spans="1:16" ht="24">
      <c r="A128" s="21" t="s">
        <v>1978</v>
      </c>
      <c r="B128" s="22" t="s">
        <v>210</v>
      </c>
      <c r="C128" s="22">
        <v>20120011</v>
      </c>
      <c r="D128" s="22">
        <v>1</v>
      </c>
      <c r="E128" s="22">
        <v>2</v>
      </c>
      <c r="F128" s="22" t="s">
        <v>196</v>
      </c>
      <c r="G128" s="24" t="s">
        <v>197</v>
      </c>
      <c r="H128" s="24">
        <v>2</v>
      </c>
      <c r="I128" s="31" t="s">
        <v>211</v>
      </c>
      <c r="J128" s="31" t="s">
        <v>212</v>
      </c>
      <c r="K128" s="86">
        <v>42.2</v>
      </c>
      <c r="L128" s="25">
        <v>7</v>
      </c>
      <c r="M128" s="25">
        <f t="shared" si="4"/>
        <v>17.666666666666664</v>
      </c>
      <c r="N128" s="25">
        <f>L128-M128</f>
        <v>-10.666666666666664</v>
      </c>
      <c r="O128" s="32">
        <f>SUMPRODUCT(TEXT(N128-{0,5,15,25,35},"0;\0")*{0,2,3,3,7})</f>
        <v>0</v>
      </c>
      <c r="P128" s="32"/>
    </row>
    <row r="129" spans="1:16" ht="24">
      <c r="A129" s="184" t="s">
        <v>1979</v>
      </c>
      <c r="B129" s="179" t="s">
        <v>213</v>
      </c>
      <c r="C129" s="179">
        <v>19860002</v>
      </c>
      <c r="D129" s="179">
        <v>3</v>
      </c>
      <c r="E129" s="179">
        <v>2</v>
      </c>
      <c r="F129" s="179" t="s">
        <v>196</v>
      </c>
      <c r="G129" s="24" t="s">
        <v>207</v>
      </c>
      <c r="H129" s="24">
        <v>2</v>
      </c>
      <c r="I129" s="31" t="s">
        <v>214</v>
      </c>
      <c r="J129" s="31" t="s">
        <v>215</v>
      </c>
      <c r="K129" s="86">
        <v>88.27</v>
      </c>
      <c r="L129" s="25">
        <v>11.18</v>
      </c>
      <c r="M129" s="178">
        <f t="shared" si="4"/>
        <v>20.333333333333332</v>
      </c>
      <c r="N129" s="178">
        <f>L129+L130-M129</f>
        <v>5.6466666666666683</v>
      </c>
      <c r="O129" s="211">
        <f>SUMPRODUCT(TEXT(N129-{0,5,15,25,35},"0;\0")*{0,2,3,3,7})</f>
        <v>2</v>
      </c>
      <c r="P129" s="211"/>
    </row>
    <row r="130" spans="1:16">
      <c r="A130" s="184" t="s">
        <v>1980</v>
      </c>
      <c r="B130" s="179"/>
      <c r="C130" s="179"/>
      <c r="D130" s="179"/>
      <c r="E130" s="179"/>
      <c r="F130" s="179"/>
      <c r="G130" s="24" t="s">
        <v>200</v>
      </c>
      <c r="H130" s="24">
        <v>2</v>
      </c>
      <c r="I130" s="31" t="s">
        <v>201</v>
      </c>
      <c r="J130" s="31" t="s">
        <v>202</v>
      </c>
      <c r="K130" s="86">
        <v>147.58000000000001</v>
      </c>
      <c r="L130" s="25">
        <v>14.8</v>
      </c>
      <c r="M130" s="178"/>
      <c r="N130" s="178"/>
      <c r="O130" s="212"/>
      <c r="P130" s="212"/>
    </row>
    <row r="131" spans="1:16" ht="24">
      <c r="A131" s="21" t="s">
        <v>1975</v>
      </c>
      <c r="B131" s="22" t="s">
        <v>216</v>
      </c>
      <c r="C131" s="22">
        <v>19940006</v>
      </c>
      <c r="D131" s="22">
        <v>0</v>
      </c>
      <c r="E131" s="22">
        <v>3</v>
      </c>
      <c r="F131" s="22" t="s">
        <v>196</v>
      </c>
      <c r="G131" s="24" t="s">
        <v>197</v>
      </c>
      <c r="H131" s="24">
        <v>2</v>
      </c>
      <c r="I131" s="31" t="s">
        <v>208</v>
      </c>
      <c r="J131" s="31" t="s">
        <v>217</v>
      </c>
      <c r="K131" s="86">
        <v>61.14</v>
      </c>
      <c r="L131" s="25">
        <v>14.98</v>
      </c>
      <c r="M131" s="25">
        <f t="shared" si="4"/>
        <v>17</v>
      </c>
      <c r="N131" s="25">
        <f>L131-M131</f>
        <v>-2.0199999999999996</v>
      </c>
      <c r="O131" s="32">
        <f>SUMPRODUCT(TEXT(N131-{0,5,15,25,35},"0;\0")*{0,2,3,3,7})</f>
        <v>0</v>
      </c>
      <c r="P131" s="32"/>
    </row>
    <row r="132" spans="1:16" ht="24">
      <c r="A132" s="21" t="s">
        <v>1975</v>
      </c>
      <c r="B132" s="22" t="s">
        <v>218</v>
      </c>
      <c r="C132" s="22">
        <v>19980036</v>
      </c>
      <c r="D132" s="22">
        <v>1</v>
      </c>
      <c r="E132" s="22">
        <v>5</v>
      </c>
      <c r="F132" s="22" t="s">
        <v>196</v>
      </c>
      <c r="G132" s="24" t="s">
        <v>197</v>
      </c>
      <c r="H132" s="24">
        <v>2</v>
      </c>
      <c r="I132" s="31" t="s">
        <v>219</v>
      </c>
      <c r="J132" s="31" t="s">
        <v>220</v>
      </c>
      <c r="K132" s="86">
        <v>25.8</v>
      </c>
      <c r="L132" s="25">
        <v>3.2</v>
      </c>
      <c r="M132" s="25">
        <f t="shared" si="4"/>
        <v>19.666666666666664</v>
      </c>
      <c r="N132" s="25">
        <f>L132-M132</f>
        <v>-16.466666666666665</v>
      </c>
      <c r="O132" s="32">
        <f>SUMPRODUCT(TEXT(N132-{0,5,15,25,35},"0;\0")*{0,2,3,3,7})</f>
        <v>0</v>
      </c>
      <c r="P132" s="32"/>
    </row>
    <row r="133" spans="1:16" ht="24">
      <c r="A133" s="21" t="s">
        <v>1981</v>
      </c>
      <c r="B133" s="22" t="s">
        <v>221</v>
      </c>
      <c r="C133" s="22">
        <v>20030049</v>
      </c>
      <c r="D133" s="22">
        <v>7</v>
      </c>
      <c r="E133" s="22">
        <v>2</v>
      </c>
      <c r="F133" s="22" t="s">
        <v>196</v>
      </c>
      <c r="G133" s="24" t="s">
        <v>207</v>
      </c>
      <c r="H133" s="24">
        <v>1</v>
      </c>
      <c r="I133" s="31" t="s">
        <v>222</v>
      </c>
      <c r="J133" s="31" t="s">
        <v>223</v>
      </c>
      <c r="K133" s="86">
        <v>85.07</v>
      </c>
      <c r="L133" s="25">
        <v>14.18</v>
      </c>
      <c r="M133" s="25">
        <f t="shared" si="4"/>
        <v>25.666666666666668</v>
      </c>
      <c r="N133" s="25">
        <f>L133-M133</f>
        <v>-11.486666666666668</v>
      </c>
      <c r="O133" s="32">
        <f>SUMPRODUCT(TEXT(N133-{0,5,15,25,35},"0;\0")*{0,2,3,3,7})</f>
        <v>0</v>
      </c>
      <c r="P133" s="32"/>
    </row>
    <row r="134" spans="1:16">
      <c r="A134" s="184" t="s">
        <v>1981</v>
      </c>
      <c r="B134" s="179" t="s">
        <v>224</v>
      </c>
      <c r="C134" s="179">
        <v>20020096</v>
      </c>
      <c r="D134" s="179">
        <v>1</v>
      </c>
      <c r="E134" s="179">
        <v>2</v>
      </c>
      <c r="F134" s="179" t="s">
        <v>196</v>
      </c>
      <c r="G134" s="24" t="s">
        <v>197</v>
      </c>
      <c r="H134" s="24">
        <v>2</v>
      </c>
      <c r="I134" s="31" t="s">
        <v>225</v>
      </c>
      <c r="J134" s="31" t="s">
        <v>226</v>
      </c>
      <c r="K134" s="86">
        <v>24.8</v>
      </c>
      <c r="L134" s="25">
        <v>6.2</v>
      </c>
      <c r="M134" s="178">
        <f t="shared" si="4"/>
        <v>17.666666666666664</v>
      </c>
      <c r="N134" s="178">
        <f>L134+L135-M134</f>
        <v>3.3333333333333357</v>
      </c>
      <c r="O134" s="185">
        <f>SUMPRODUCT(TEXT(N134-{0,5,15,25,35},"0;\0")*{0,2,3,3,7})</f>
        <v>0</v>
      </c>
      <c r="P134" s="185"/>
    </row>
    <row r="135" spans="1:16">
      <c r="A135" s="184" t="s">
        <v>1982</v>
      </c>
      <c r="B135" s="179"/>
      <c r="C135" s="179"/>
      <c r="D135" s="179"/>
      <c r="E135" s="179"/>
      <c r="F135" s="179"/>
      <c r="G135" s="24" t="s">
        <v>200</v>
      </c>
      <c r="H135" s="24">
        <v>2</v>
      </c>
      <c r="I135" s="31" t="s">
        <v>201</v>
      </c>
      <c r="J135" s="31" t="s">
        <v>202</v>
      </c>
      <c r="K135" s="86">
        <v>147.58000000000001</v>
      </c>
      <c r="L135" s="25">
        <v>14.8</v>
      </c>
      <c r="M135" s="178"/>
      <c r="N135" s="178"/>
      <c r="O135" s="185"/>
      <c r="P135" s="185"/>
    </row>
    <row r="136" spans="1:16">
      <c r="A136" s="184" t="s">
        <v>1975</v>
      </c>
      <c r="B136" s="179" t="s">
        <v>227</v>
      </c>
      <c r="C136" s="179">
        <v>20070026</v>
      </c>
      <c r="D136" s="179">
        <v>1</v>
      </c>
      <c r="E136" s="179">
        <v>5</v>
      </c>
      <c r="F136" s="179" t="s">
        <v>196</v>
      </c>
      <c r="G136" s="24" t="s">
        <v>197</v>
      </c>
      <c r="H136" s="24">
        <v>2</v>
      </c>
      <c r="I136" s="31" t="s">
        <v>198</v>
      </c>
      <c r="J136" s="31" t="s">
        <v>199</v>
      </c>
      <c r="K136" s="86">
        <v>24.8</v>
      </c>
      <c r="L136" s="25">
        <v>3.5</v>
      </c>
      <c r="M136" s="178">
        <f t="shared" si="4"/>
        <v>19.666666666666664</v>
      </c>
      <c r="N136" s="178">
        <f>L136+L137-M136</f>
        <v>-5.7666666666666639</v>
      </c>
      <c r="O136" s="185">
        <f>SUMPRODUCT(TEXT(N136-{0,5,15,25,35},"0;\0")*{0,2,3,3,7})</f>
        <v>0</v>
      </c>
      <c r="P136" s="185"/>
    </row>
    <row r="137" spans="1:16">
      <c r="A137" s="184" t="s">
        <v>1983</v>
      </c>
      <c r="B137" s="179"/>
      <c r="C137" s="179"/>
      <c r="D137" s="179"/>
      <c r="E137" s="179"/>
      <c r="F137" s="179"/>
      <c r="G137" s="24" t="s">
        <v>200</v>
      </c>
      <c r="H137" s="24">
        <v>2</v>
      </c>
      <c r="I137" s="31" t="s">
        <v>219</v>
      </c>
      <c r="J137" s="31" t="s">
        <v>228</v>
      </c>
      <c r="K137" s="86">
        <v>124.33</v>
      </c>
      <c r="L137" s="25">
        <v>10.4</v>
      </c>
      <c r="M137" s="178"/>
      <c r="N137" s="178"/>
      <c r="O137" s="185"/>
      <c r="P137" s="185"/>
    </row>
    <row r="138" spans="1:16" ht="24">
      <c r="A138" s="21" t="s">
        <v>1975</v>
      </c>
      <c r="B138" s="24" t="s">
        <v>229</v>
      </c>
      <c r="C138" s="24">
        <v>20050048</v>
      </c>
      <c r="D138" s="24">
        <v>4</v>
      </c>
      <c r="E138" s="24">
        <v>3</v>
      </c>
      <c r="F138" s="22" t="s">
        <v>196</v>
      </c>
      <c r="G138" s="24" t="s">
        <v>197</v>
      </c>
      <c r="H138" s="24">
        <v>1</v>
      </c>
      <c r="I138" s="31" t="s">
        <v>230</v>
      </c>
      <c r="J138" s="31" t="s">
        <v>231</v>
      </c>
      <c r="K138" s="86">
        <v>46.43</v>
      </c>
      <c r="L138" s="25">
        <v>18.28</v>
      </c>
      <c r="M138" s="25">
        <f t="shared" si="4"/>
        <v>22.333333333333332</v>
      </c>
      <c r="N138" s="25">
        <f>L138-M138</f>
        <v>-4.053333333333331</v>
      </c>
      <c r="O138" s="32">
        <f>SUMPRODUCT(TEXT(N138-{0,5,15,25,35},"0;\0")*{0,2,3,3,7})</f>
        <v>0</v>
      </c>
      <c r="P138" s="32"/>
    </row>
    <row r="139" spans="1:16" ht="24">
      <c r="A139" s="21" t="s">
        <v>1984</v>
      </c>
      <c r="B139" s="24" t="s">
        <v>1985</v>
      </c>
      <c r="C139" s="24">
        <v>19950023</v>
      </c>
      <c r="D139" s="24">
        <v>1</v>
      </c>
      <c r="E139" s="24">
        <v>4</v>
      </c>
      <c r="F139" s="22" t="s">
        <v>196</v>
      </c>
      <c r="G139" s="24" t="s">
        <v>197</v>
      </c>
      <c r="H139" s="24">
        <v>2</v>
      </c>
      <c r="I139" s="31" t="s">
        <v>219</v>
      </c>
      <c r="J139" s="31" t="s">
        <v>220</v>
      </c>
      <c r="K139" s="86">
        <v>25.8</v>
      </c>
      <c r="L139" s="25">
        <v>3.2</v>
      </c>
      <c r="M139" s="25">
        <f t="shared" si="4"/>
        <v>19</v>
      </c>
      <c r="N139" s="25">
        <f>L139-M139</f>
        <v>-15.8</v>
      </c>
      <c r="O139" s="32">
        <f>SUMPRODUCT(TEXT(N139-{0,5,15,25,35},"0;\0")*{0,2,3,3,7})</f>
        <v>0</v>
      </c>
      <c r="P139" s="32"/>
    </row>
    <row r="140" spans="1:16" ht="24">
      <c r="A140" s="21" t="s">
        <v>1984</v>
      </c>
      <c r="B140" s="24" t="s">
        <v>1986</v>
      </c>
      <c r="C140" s="24">
        <v>20200044</v>
      </c>
      <c r="D140" s="24">
        <v>0</v>
      </c>
      <c r="E140" s="24">
        <v>0</v>
      </c>
      <c r="F140" s="22" t="s">
        <v>196</v>
      </c>
      <c r="G140" s="24" t="s">
        <v>197</v>
      </c>
      <c r="H140" s="24">
        <v>2</v>
      </c>
      <c r="I140" s="31" t="s">
        <v>225</v>
      </c>
      <c r="J140" s="31" t="s">
        <v>226</v>
      </c>
      <c r="K140" s="86">
        <v>24.8</v>
      </c>
      <c r="L140" s="25">
        <v>6.2</v>
      </c>
      <c r="M140" s="25">
        <f t="shared" si="4"/>
        <v>15</v>
      </c>
      <c r="N140" s="25">
        <f>L140-M140</f>
        <v>-8.8000000000000007</v>
      </c>
      <c r="O140" s="32">
        <f>SUMPRODUCT(TEXT(N140-{0,5,15,25,35},"0;\0")*{0,2,3,3,7})</f>
        <v>0</v>
      </c>
      <c r="P140" s="32"/>
    </row>
    <row r="141" spans="1:16">
      <c r="A141" s="184" t="s">
        <v>1984</v>
      </c>
      <c r="B141" s="177" t="s">
        <v>232</v>
      </c>
      <c r="C141" s="177">
        <v>20100301</v>
      </c>
      <c r="D141" s="177">
        <v>0</v>
      </c>
      <c r="E141" s="177">
        <v>2</v>
      </c>
      <c r="F141" s="179" t="s">
        <v>196</v>
      </c>
      <c r="G141" s="24" t="s">
        <v>197</v>
      </c>
      <c r="H141" s="24">
        <v>1</v>
      </c>
      <c r="I141" s="31" t="s">
        <v>233</v>
      </c>
      <c r="J141" s="31" t="s">
        <v>234</v>
      </c>
      <c r="K141" s="86">
        <v>22</v>
      </c>
      <c r="L141" s="25">
        <v>2.75</v>
      </c>
      <c r="M141" s="178">
        <f t="shared" si="4"/>
        <v>16.333333333333332</v>
      </c>
      <c r="N141" s="178">
        <f>L141+L142-M141</f>
        <v>-3.1833333333333318</v>
      </c>
      <c r="O141" s="185">
        <f>SUMPRODUCT(TEXT(N141-{0,5,15,25,35},"0;\0")*{0,2,3,3,7})</f>
        <v>0</v>
      </c>
      <c r="P141" s="185"/>
    </row>
    <row r="142" spans="1:16">
      <c r="A142" s="184" t="s">
        <v>1987</v>
      </c>
      <c r="B142" s="177"/>
      <c r="C142" s="177"/>
      <c r="D142" s="177"/>
      <c r="E142" s="177"/>
      <c r="F142" s="179"/>
      <c r="G142" s="24" t="s">
        <v>200</v>
      </c>
      <c r="H142" s="24">
        <v>2</v>
      </c>
      <c r="I142" s="31" t="s">
        <v>219</v>
      </c>
      <c r="J142" s="31" t="s">
        <v>228</v>
      </c>
      <c r="K142" s="86">
        <v>124.33</v>
      </c>
      <c r="L142" s="25">
        <v>10.4</v>
      </c>
      <c r="M142" s="178"/>
      <c r="N142" s="178"/>
      <c r="O142" s="185"/>
      <c r="P142" s="185"/>
    </row>
    <row r="143" spans="1:16">
      <c r="A143" s="184" t="s">
        <v>1975</v>
      </c>
      <c r="B143" s="179" t="s">
        <v>235</v>
      </c>
      <c r="C143" s="179">
        <v>20070027</v>
      </c>
      <c r="D143" s="179">
        <v>0</v>
      </c>
      <c r="E143" s="179">
        <v>4</v>
      </c>
      <c r="F143" s="179" t="s">
        <v>196</v>
      </c>
      <c r="G143" s="24" t="s">
        <v>197</v>
      </c>
      <c r="H143" s="24">
        <v>2</v>
      </c>
      <c r="I143" s="31" t="s">
        <v>198</v>
      </c>
      <c r="J143" s="31" t="s">
        <v>199</v>
      </c>
      <c r="K143" s="86">
        <v>24.8</v>
      </c>
      <c r="L143" s="25">
        <v>3.5</v>
      </c>
      <c r="M143" s="178">
        <f t="shared" si="4"/>
        <v>17.666666666666668</v>
      </c>
      <c r="N143" s="178">
        <f>L143+L144-M143</f>
        <v>-3.7666666666666675</v>
      </c>
      <c r="O143" s="185">
        <f>SUMPRODUCT(TEXT(N143-{0,5,15,25,35},"0;\0")*{0,2,3,3,7})</f>
        <v>0</v>
      </c>
      <c r="P143" s="185"/>
    </row>
    <row r="144" spans="1:16">
      <c r="A144" s="184" t="s">
        <v>1988</v>
      </c>
      <c r="B144" s="179"/>
      <c r="C144" s="179"/>
      <c r="D144" s="179"/>
      <c r="E144" s="179"/>
      <c r="F144" s="179"/>
      <c r="G144" s="24" t="s">
        <v>200</v>
      </c>
      <c r="H144" s="24">
        <v>2</v>
      </c>
      <c r="I144" s="31" t="s">
        <v>219</v>
      </c>
      <c r="J144" s="31" t="s">
        <v>228</v>
      </c>
      <c r="K144" s="86">
        <v>124.33</v>
      </c>
      <c r="L144" s="25">
        <v>10.4</v>
      </c>
      <c r="M144" s="178"/>
      <c r="N144" s="178"/>
      <c r="O144" s="185"/>
      <c r="P144" s="185"/>
    </row>
    <row r="145" spans="1:16">
      <c r="A145" s="184" t="s">
        <v>1975</v>
      </c>
      <c r="B145" s="177" t="s">
        <v>236</v>
      </c>
      <c r="C145" s="177">
        <v>19940056</v>
      </c>
      <c r="D145" s="177">
        <v>0</v>
      </c>
      <c r="E145" s="177">
        <v>1</v>
      </c>
      <c r="F145" s="179" t="s">
        <v>196</v>
      </c>
      <c r="G145" s="24" t="s">
        <v>197</v>
      </c>
      <c r="H145" s="24">
        <v>1</v>
      </c>
      <c r="I145" s="31" t="s">
        <v>233</v>
      </c>
      <c r="J145" s="31" t="s">
        <v>234</v>
      </c>
      <c r="K145" s="86">
        <v>22</v>
      </c>
      <c r="L145" s="25">
        <v>2.75</v>
      </c>
      <c r="M145" s="178">
        <f t="shared" si="4"/>
        <v>15.666666666666666</v>
      </c>
      <c r="N145" s="178">
        <f>L145+L146-M145</f>
        <v>-2.5166666666666657</v>
      </c>
      <c r="O145" s="185">
        <f>SUMPRODUCT(TEXT(N145-{0,5,15,25,35},"0;\0")*{0,2,3,3,7})</f>
        <v>0</v>
      </c>
      <c r="P145" s="185"/>
    </row>
    <row r="146" spans="1:16">
      <c r="A146" s="184" t="s">
        <v>1975</v>
      </c>
      <c r="B146" s="177"/>
      <c r="C146" s="177"/>
      <c r="D146" s="177"/>
      <c r="E146" s="177"/>
      <c r="F146" s="179"/>
      <c r="G146" s="24" t="s">
        <v>200</v>
      </c>
      <c r="H146" s="24">
        <v>2</v>
      </c>
      <c r="I146" s="31" t="s">
        <v>219</v>
      </c>
      <c r="J146" s="31" t="s">
        <v>228</v>
      </c>
      <c r="K146" s="86">
        <v>124.33</v>
      </c>
      <c r="L146" s="25">
        <v>10.4</v>
      </c>
      <c r="M146" s="178"/>
      <c r="N146" s="178"/>
      <c r="O146" s="185"/>
      <c r="P146" s="185"/>
    </row>
    <row r="147" spans="1:16">
      <c r="A147" s="184" t="s">
        <v>1975</v>
      </c>
      <c r="B147" s="177" t="s">
        <v>1989</v>
      </c>
      <c r="C147" s="177">
        <v>19880027</v>
      </c>
      <c r="D147" s="177">
        <v>10</v>
      </c>
      <c r="E147" s="177">
        <v>6</v>
      </c>
      <c r="F147" s="179" t="s">
        <v>196</v>
      </c>
      <c r="G147" s="24" t="s">
        <v>197</v>
      </c>
      <c r="H147" s="177">
        <v>2</v>
      </c>
      <c r="I147" s="31" t="s">
        <v>198</v>
      </c>
      <c r="J147" s="31" t="s">
        <v>199</v>
      </c>
      <c r="K147" s="86">
        <v>70.87</v>
      </c>
      <c r="L147" s="25">
        <v>13.88</v>
      </c>
      <c r="M147" s="178">
        <f t="shared" si="4"/>
        <v>32.333333333333336</v>
      </c>
      <c r="N147" s="178">
        <f>L147+L148-M147</f>
        <v>-3.653333333333336</v>
      </c>
      <c r="O147" s="185">
        <f>SUMPRODUCT(TEXT(N147-{0,5,15,25,35},"0;\0")*{0,2,3,3,7})</f>
        <v>0</v>
      </c>
      <c r="P147" s="185"/>
    </row>
    <row r="148" spans="1:16">
      <c r="A148" s="184" t="s">
        <v>1975</v>
      </c>
      <c r="B148" s="177"/>
      <c r="C148" s="177"/>
      <c r="D148" s="177"/>
      <c r="E148" s="177"/>
      <c r="F148" s="179"/>
      <c r="G148" s="24" t="s">
        <v>200</v>
      </c>
      <c r="H148" s="177"/>
      <c r="I148" s="31" t="s">
        <v>201</v>
      </c>
      <c r="J148" s="31" t="s">
        <v>202</v>
      </c>
      <c r="K148" s="86">
        <v>147.58000000000001</v>
      </c>
      <c r="L148" s="25">
        <v>14.8</v>
      </c>
      <c r="M148" s="178"/>
      <c r="N148" s="178"/>
      <c r="O148" s="185"/>
      <c r="P148" s="185"/>
    </row>
    <row r="149" spans="1:16" ht="24">
      <c r="A149" s="21" t="s">
        <v>1975</v>
      </c>
      <c r="B149" s="24" t="s">
        <v>237</v>
      </c>
      <c r="C149" s="24">
        <v>20060039</v>
      </c>
      <c r="D149" s="24">
        <v>6</v>
      </c>
      <c r="E149" s="24">
        <v>3</v>
      </c>
      <c r="F149" s="22" t="s">
        <v>196</v>
      </c>
      <c r="G149" s="24" t="s">
        <v>207</v>
      </c>
      <c r="H149" s="24">
        <v>1</v>
      </c>
      <c r="I149" s="31" t="s">
        <v>230</v>
      </c>
      <c r="J149" s="31" t="s">
        <v>223</v>
      </c>
      <c r="K149" s="86">
        <v>39</v>
      </c>
      <c r="L149" s="25">
        <v>11.81</v>
      </c>
      <c r="M149" s="25">
        <f t="shared" si="4"/>
        <v>25</v>
      </c>
      <c r="N149" s="25">
        <f>L149-M149</f>
        <v>-13.19</v>
      </c>
      <c r="O149" s="32">
        <f>SUMPRODUCT(TEXT(N149-{0,5,15,25,35},"0;\0")*{0,2,3,3,7})</f>
        <v>0</v>
      </c>
      <c r="P149" s="32"/>
    </row>
    <row r="150" spans="1:16" ht="24">
      <c r="A150" s="21" t="s">
        <v>1990</v>
      </c>
      <c r="B150" s="24" t="s">
        <v>238</v>
      </c>
      <c r="C150" s="24">
        <v>20100121</v>
      </c>
      <c r="D150" s="24">
        <v>7</v>
      </c>
      <c r="E150" s="24">
        <v>6</v>
      </c>
      <c r="F150" s="22" t="s">
        <v>196</v>
      </c>
      <c r="G150" s="24" t="s">
        <v>197</v>
      </c>
      <c r="H150" s="24">
        <v>2</v>
      </c>
      <c r="I150" s="31" t="s">
        <v>239</v>
      </c>
      <c r="J150" s="31" t="s">
        <v>240</v>
      </c>
      <c r="K150" s="86">
        <v>44.64</v>
      </c>
      <c r="L150" s="25">
        <v>14.88</v>
      </c>
      <c r="M150" s="25">
        <f t="shared" si="4"/>
        <v>28.333333333333336</v>
      </c>
      <c r="N150" s="25">
        <f>L150-M150</f>
        <v>-13.453333333333335</v>
      </c>
      <c r="O150" s="32">
        <f>SUMPRODUCT(TEXT(N150-{0,5,15,25,35},"0;\0")*{0,2,3,3,7})</f>
        <v>0</v>
      </c>
      <c r="P150" s="32"/>
    </row>
    <row r="151" spans="1:16">
      <c r="A151" s="184" t="s">
        <v>1981</v>
      </c>
      <c r="B151" s="177" t="s">
        <v>241</v>
      </c>
      <c r="C151" s="177">
        <v>19920018</v>
      </c>
      <c r="D151" s="177">
        <v>0</v>
      </c>
      <c r="E151" s="177">
        <v>3</v>
      </c>
      <c r="F151" s="179" t="s">
        <v>196</v>
      </c>
      <c r="G151" s="24" t="s">
        <v>197</v>
      </c>
      <c r="H151" s="177">
        <v>2</v>
      </c>
      <c r="I151" s="31" t="s">
        <v>219</v>
      </c>
      <c r="J151" s="31" t="s">
        <v>220</v>
      </c>
      <c r="K151" s="86">
        <v>25.8</v>
      </c>
      <c r="L151" s="25">
        <v>3.2</v>
      </c>
      <c r="M151" s="178">
        <f t="shared" si="4"/>
        <v>17</v>
      </c>
      <c r="N151" s="178">
        <f>L151+L152-M151</f>
        <v>1</v>
      </c>
      <c r="O151" s="185">
        <f>SUMPRODUCT(TEXT(N151-{0,5,15,25,35},"0;\0")*{0,2,3,3,7})</f>
        <v>0</v>
      </c>
      <c r="P151" s="185"/>
    </row>
    <row r="152" spans="1:16">
      <c r="A152" s="184" t="s">
        <v>1991</v>
      </c>
      <c r="B152" s="177"/>
      <c r="C152" s="177"/>
      <c r="D152" s="177"/>
      <c r="E152" s="177"/>
      <c r="F152" s="179"/>
      <c r="G152" s="24" t="s">
        <v>200</v>
      </c>
      <c r="H152" s="177"/>
      <c r="I152" s="31" t="s">
        <v>201</v>
      </c>
      <c r="J152" s="31" t="s">
        <v>202</v>
      </c>
      <c r="K152" s="86">
        <v>147.58000000000001</v>
      </c>
      <c r="L152" s="25">
        <v>14.8</v>
      </c>
      <c r="M152" s="178"/>
      <c r="N152" s="178"/>
      <c r="O152" s="185"/>
      <c r="P152" s="185"/>
    </row>
    <row r="153" spans="1:16">
      <c r="A153" s="184" t="s">
        <v>1975</v>
      </c>
      <c r="B153" s="177" t="s">
        <v>242</v>
      </c>
      <c r="C153" s="177">
        <v>20090043</v>
      </c>
      <c r="D153" s="177">
        <v>0</v>
      </c>
      <c r="E153" s="177">
        <v>3</v>
      </c>
      <c r="F153" s="179" t="s">
        <v>196</v>
      </c>
      <c r="G153" s="24" t="s">
        <v>197</v>
      </c>
      <c r="H153" s="24">
        <v>1</v>
      </c>
      <c r="I153" s="31" t="s">
        <v>233</v>
      </c>
      <c r="J153" s="31" t="s">
        <v>234</v>
      </c>
      <c r="K153" s="86">
        <v>22</v>
      </c>
      <c r="L153" s="25">
        <v>2.75</v>
      </c>
      <c r="M153" s="178">
        <f t="shared" ref="M153:M193" si="6">15+4*D153/3+4*(E153/2)/3</f>
        <v>17</v>
      </c>
      <c r="N153" s="178">
        <f>L153+L154-M153</f>
        <v>-3.8499999999999996</v>
      </c>
      <c r="O153" s="185">
        <f>SUMPRODUCT(TEXT(N153-{0,5,15,25,35},"0;\0")*{0,2,3,3,7})</f>
        <v>0</v>
      </c>
      <c r="P153" s="185"/>
    </row>
    <row r="154" spans="1:16">
      <c r="A154" s="184" t="s">
        <v>1992</v>
      </c>
      <c r="B154" s="177"/>
      <c r="C154" s="177"/>
      <c r="D154" s="177"/>
      <c r="E154" s="177"/>
      <c r="F154" s="179"/>
      <c r="G154" s="24" t="s">
        <v>200</v>
      </c>
      <c r="H154" s="24">
        <v>2</v>
      </c>
      <c r="I154" s="31" t="s">
        <v>219</v>
      </c>
      <c r="J154" s="31" t="s">
        <v>228</v>
      </c>
      <c r="K154" s="86">
        <v>124.33</v>
      </c>
      <c r="L154" s="25">
        <v>10.4</v>
      </c>
      <c r="M154" s="178"/>
      <c r="N154" s="178"/>
      <c r="O154" s="185"/>
      <c r="P154" s="185"/>
    </row>
    <row r="155" spans="1:16" ht="24">
      <c r="A155" s="21" t="s">
        <v>1975</v>
      </c>
      <c r="B155" s="24" t="s">
        <v>243</v>
      </c>
      <c r="C155" s="24">
        <v>20120009</v>
      </c>
      <c r="D155" s="24">
        <v>2</v>
      </c>
      <c r="E155" s="24">
        <v>0</v>
      </c>
      <c r="F155" s="22" t="s">
        <v>196</v>
      </c>
      <c r="G155" s="24" t="s">
        <v>197</v>
      </c>
      <c r="H155" s="24">
        <v>2</v>
      </c>
      <c r="I155" s="31" t="s">
        <v>211</v>
      </c>
      <c r="J155" s="31" t="s">
        <v>212</v>
      </c>
      <c r="K155" s="86">
        <v>42.2</v>
      </c>
      <c r="L155" s="25">
        <v>7</v>
      </c>
      <c r="M155" s="25">
        <f t="shared" si="6"/>
        <v>17.666666666666668</v>
      </c>
      <c r="N155" s="25">
        <f>L155-M155</f>
        <v>-10.666666666666668</v>
      </c>
      <c r="O155" s="32">
        <f>SUMPRODUCT(TEXT(N155-{0,5,15,25,35},"0;\0")*{0,2,3,3,7})</f>
        <v>0</v>
      </c>
      <c r="P155" s="32"/>
    </row>
    <row r="156" spans="1:16" ht="24">
      <c r="A156" s="21" t="s">
        <v>1979</v>
      </c>
      <c r="B156" s="24" t="s">
        <v>244</v>
      </c>
      <c r="C156" s="24">
        <v>20160080</v>
      </c>
      <c r="D156" s="24">
        <v>1</v>
      </c>
      <c r="E156" s="24">
        <v>7</v>
      </c>
      <c r="F156" s="22" t="s">
        <v>196</v>
      </c>
      <c r="G156" s="24" t="s">
        <v>197</v>
      </c>
      <c r="H156" s="24">
        <v>2</v>
      </c>
      <c r="I156" s="31" t="s">
        <v>225</v>
      </c>
      <c r="J156" s="31" t="s">
        <v>226</v>
      </c>
      <c r="K156" s="86">
        <v>24.8</v>
      </c>
      <c r="L156" s="25">
        <v>6.2</v>
      </c>
      <c r="M156" s="25">
        <f t="shared" si="6"/>
        <v>21</v>
      </c>
      <c r="N156" s="25">
        <f>L156-M156</f>
        <v>-14.8</v>
      </c>
      <c r="O156" s="32">
        <f>SUMPRODUCT(TEXT(N156-{0,5,15,25,35},"0;\0")*{0,2,3,3,7})</f>
        <v>0</v>
      </c>
      <c r="P156" s="32"/>
    </row>
    <row r="157" spans="1:16" ht="24">
      <c r="A157" s="21" t="s">
        <v>1993</v>
      </c>
      <c r="B157" s="24" t="s">
        <v>245</v>
      </c>
      <c r="C157" s="24">
        <v>20050031</v>
      </c>
      <c r="D157" s="24">
        <v>6</v>
      </c>
      <c r="E157" s="24">
        <v>3</v>
      </c>
      <c r="F157" s="22" t="s">
        <v>196</v>
      </c>
      <c r="G157" s="24" t="s">
        <v>197</v>
      </c>
      <c r="H157" s="24">
        <v>1</v>
      </c>
      <c r="I157" s="31" t="s">
        <v>230</v>
      </c>
      <c r="J157" s="31" t="s">
        <v>246</v>
      </c>
      <c r="K157" s="86">
        <v>39</v>
      </c>
      <c r="L157" s="25">
        <v>6.5</v>
      </c>
      <c r="M157" s="25">
        <f t="shared" si="6"/>
        <v>25</v>
      </c>
      <c r="N157" s="25">
        <f>L157-M157</f>
        <v>-18.5</v>
      </c>
      <c r="O157" s="32">
        <f>SUMPRODUCT(TEXT(N157-{0,5,15,25,35},"0;\0")*{0,2,3,3,7})</f>
        <v>0</v>
      </c>
      <c r="P157" s="32"/>
    </row>
    <row r="158" spans="1:16" ht="24">
      <c r="A158" s="21" t="s">
        <v>1993</v>
      </c>
      <c r="B158" s="24" t="s">
        <v>247</v>
      </c>
      <c r="C158" s="24">
        <v>20020020</v>
      </c>
      <c r="D158" s="24">
        <v>2</v>
      </c>
      <c r="E158" s="24">
        <v>3</v>
      </c>
      <c r="F158" s="22" t="s">
        <v>196</v>
      </c>
      <c r="G158" s="24" t="s">
        <v>197</v>
      </c>
      <c r="H158" s="24">
        <v>1</v>
      </c>
      <c r="I158" s="31" t="s">
        <v>230</v>
      </c>
      <c r="J158" s="31" t="s">
        <v>246</v>
      </c>
      <c r="K158" s="86">
        <v>39</v>
      </c>
      <c r="L158" s="25">
        <v>6.5</v>
      </c>
      <c r="M158" s="25">
        <f t="shared" si="6"/>
        <v>19.666666666666668</v>
      </c>
      <c r="N158" s="25">
        <f>L158-M158</f>
        <v>-13.166666666666668</v>
      </c>
      <c r="O158" s="32">
        <f>SUMPRODUCT(TEXT(N158-{0,5,15,25,35},"0;\0")*{0,2,3,3,7})</f>
        <v>0</v>
      </c>
      <c r="P158" s="32"/>
    </row>
    <row r="159" spans="1:16">
      <c r="A159" s="184" t="s">
        <v>1994</v>
      </c>
      <c r="B159" s="177" t="s">
        <v>248</v>
      </c>
      <c r="C159" s="177">
        <v>20100294</v>
      </c>
      <c r="D159" s="177">
        <v>5</v>
      </c>
      <c r="E159" s="177">
        <v>6</v>
      </c>
      <c r="F159" s="179" t="s">
        <v>196</v>
      </c>
      <c r="G159" s="24" t="s">
        <v>197</v>
      </c>
      <c r="H159" s="24">
        <v>1</v>
      </c>
      <c r="I159" s="31" t="s">
        <v>233</v>
      </c>
      <c r="J159" s="31" t="s">
        <v>234</v>
      </c>
      <c r="K159" s="86">
        <v>22</v>
      </c>
      <c r="L159" s="25">
        <v>2.75</v>
      </c>
      <c r="M159" s="178">
        <f t="shared" si="6"/>
        <v>25.666666666666668</v>
      </c>
      <c r="N159" s="178">
        <f>L159+L160-M159</f>
        <v>-12.516666666666667</v>
      </c>
      <c r="O159" s="185">
        <f>SUMPRODUCT(TEXT(N159-{0,5,15,25,35},"0;\0")*{0,2,3,3,7})</f>
        <v>0</v>
      </c>
      <c r="P159" s="185"/>
    </row>
    <row r="160" spans="1:16">
      <c r="A160" s="184" t="s">
        <v>1995</v>
      </c>
      <c r="B160" s="177"/>
      <c r="C160" s="177"/>
      <c r="D160" s="177"/>
      <c r="E160" s="177"/>
      <c r="F160" s="179"/>
      <c r="G160" s="24" t="s">
        <v>200</v>
      </c>
      <c r="H160" s="24">
        <v>2</v>
      </c>
      <c r="I160" s="31" t="s">
        <v>219</v>
      </c>
      <c r="J160" s="31" t="s">
        <v>228</v>
      </c>
      <c r="K160" s="86">
        <v>124.33</v>
      </c>
      <c r="L160" s="25">
        <v>10.4</v>
      </c>
      <c r="M160" s="178"/>
      <c r="N160" s="178"/>
      <c r="O160" s="185"/>
      <c r="P160" s="185"/>
    </row>
    <row r="161" spans="1:16" ht="24">
      <c r="A161" s="184" t="s">
        <v>1975</v>
      </c>
      <c r="B161" s="177" t="s">
        <v>249</v>
      </c>
      <c r="C161" s="177">
        <v>20020090</v>
      </c>
      <c r="D161" s="177">
        <v>0</v>
      </c>
      <c r="E161" s="177">
        <v>2</v>
      </c>
      <c r="F161" s="179" t="s">
        <v>196</v>
      </c>
      <c r="G161" s="24" t="s">
        <v>250</v>
      </c>
      <c r="H161" s="24">
        <v>1</v>
      </c>
      <c r="I161" s="31" t="s">
        <v>251</v>
      </c>
      <c r="J161" s="31" t="s">
        <v>252</v>
      </c>
      <c r="K161" s="86">
        <v>34.130000000000003</v>
      </c>
      <c r="L161" s="25">
        <v>8.81</v>
      </c>
      <c r="M161" s="178">
        <f t="shared" si="6"/>
        <v>16.333333333333332</v>
      </c>
      <c r="N161" s="178">
        <f>L161+L162-M161</f>
        <v>2.8766666666666687</v>
      </c>
      <c r="O161" s="185">
        <f>SUMPRODUCT(TEXT(N161-{0,5,15,25,35},"0;\0")*{0,2,3,3,7})</f>
        <v>0</v>
      </c>
      <c r="P161" s="185"/>
    </row>
    <row r="162" spans="1:16">
      <c r="A162" s="184" t="s">
        <v>1996</v>
      </c>
      <c r="B162" s="177"/>
      <c r="C162" s="177"/>
      <c r="D162" s="177"/>
      <c r="E162" s="177"/>
      <c r="F162" s="179"/>
      <c r="G162" s="24" t="s">
        <v>200</v>
      </c>
      <c r="H162" s="24">
        <v>2</v>
      </c>
      <c r="I162" s="31" t="s">
        <v>219</v>
      </c>
      <c r="J162" s="31" t="s">
        <v>228</v>
      </c>
      <c r="K162" s="86">
        <v>124.33</v>
      </c>
      <c r="L162" s="25">
        <v>10.4</v>
      </c>
      <c r="M162" s="178"/>
      <c r="N162" s="178"/>
      <c r="O162" s="185"/>
      <c r="P162" s="185"/>
    </row>
    <row r="163" spans="1:16">
      <c r="A163" s="184" t="s">
        <v>1975</v>
      </c>
      <c r="B163" s="177" t="s">
        <v>253</v>
      </c>
      <c r="C163" s="177">
        <v>20070029</v>
      </c>
      <c r="D163" s="177">
        <v>0</v>
      </c>
      <c r="E163" s="177">
        <v>7</v>
      </c>
      <c r="F163" s="179" t="s">
        <v>196</v>
      </c>
      <c r="G163" s="24" t="s">
        <v>197</v>
      </c>
      <c r="H163" s="24">
        <v>1</v>
      </c>
      <c r="I163" s="31" t="s">
        <v>233</v>
      </c>
      <c r="J163" s="31" t="s">
        <v>234</v>
      </c>
      <c r="K163" s="86">
        <v>22</v>
      </c>
      <c r="L163" s="25">
        <v>2.75</v>
      </c>
      <c r="M163" s="178">
        <f t="shared" si="6"/>
        <v>19.666666666666668</v>
      </c>
      <c r="N163" s="178">
        <f>L163+L164-M163</f>
        <v>-6.5166666666666675</v>
      </c>
      <c r="O163" s="185">
        <f>SUMPRODUCT(TEXT(N163-{0,5,15,25,35},"0;\0")*{0,2,3,3,7})</f>
        <v>0</v>
      </c>
      <c r="P163" s="185"/>
    </row>
    <row r="164" spans="1:16">
      <c r="A164" s="184" t="s">
        <v>1997</v>
      </c>
      <c r="B164" s="177"/>
      <c r="C164" s="177"/>
      <c r="D164" s="177"/>
      <c r="E164" s="177"/>
      <c r="F164" s="179"/>
      <c r="G164" s="24" t="s">
        <v>200</v>
      </c>
      <c r="H164" s="24">
        <v>2</v>
      </c>
      <c r="I164" s="31" t="s">
        <v>219</v>
      </c>
      <c r="J164" s="31" t="s">
        <v>228</v>
      </c>
      <c r="K164" s="86">
        <v>124.33</v>
      </c>
      <c r="L164" s="25">
        <v>10.4</v>
      </c>
      <c r="M164" s="178"/>
      <c r="N164" s="178"/>
      <c r="O164" s="185"/>
      <c r="P164" s="185"/>
    </row>
    <row r="165" spans="1:16" ht="24">
      <c r="A165" s="21" t="s">
        <v>1975</v>
      </c>
      <c r="B165" s="24" t="s">
        <v>254</v>
      </c>
      <c r="C165" s="24">
        <v>20000059</v>
      </c>
      <c r="D165" s="24">
        <v>0</v>
      </c>
      <c r="E165" s="24">
        <v>3</v>
      </c>
      <c r="F165" s="22" t="s">
        <v>196</v>
      </c>
      <c r="G165" s="24" t="s">
        <v>197</v>
      </c>
      <c r="H165" s="24">
        <v>2</v>
      </c>
      <c r="I165" s="31">
        <v>205</v>
      </c>
      <c r="J165" s="31" t="s">
        <v>1998</v>
      </c>
      <c r="K165" s="86">
        <v>11.8</v>
      </c>
      <c r="L165" s="25">
        <v>2.95</v>
      </c>
      <c r="M165" s="25">
        <f t="shared" si="6"/>
        <v>17</v>
      </c>
      <c r="N165" s="25">
        <f>L165-M165</f>
        <v>-14.05</v>
      </c>
      <c r="O165" s="32">
        <f>SUMPRODUCT(TEXT(N165-{0,5,15,25,35},"0;\0")*{0,2,3,3,7})</f>
        <v>0</v>
      </c>
      <c r="P165" s="32"/>
    </row>
    <row r="166" spans="1:16" ht="24">
      <c r="A166" s="184" t="s">
        <v>2909</v>
      </c>
      <c r="B166" s="177" t="s">
        <v>255</v>
      </c>
      <c r="C166" s="177">
        <v>19870045</v>
      </c>
      <c r="D166" s="177">
        <v>1</v>
      </c>
      <c r="E166" s="177">
        <v>3</v>
      </c>
      <c r="F166" s="179" t="s">
        <v>196</v>
      </c>
      <c r="G166" s="24" t="s">
        <v>207</v>
      </c>
      <c r="H166" s="24">
        <v>2</v>
      </c>
      <c r="I166" s="31" t="s">
        <v>256</v>
      </c>
      <c r="J166" s="31" t="s">
        <v>257</v>
      </c>
      <c r="K166" s="86">
        <v>70.87</v>
      </c>
      <c r="L166" s="25">
        <v>13.88</v>
      </c>
      <c r="M166" s="178">
        <f t="shared" si="6"/>
        <v>18.333333333333332</v>
      </c>
      <c r="N166" s="178">
        <f>L166+L167-M166</f>
        <v>5.946666666666669</v>
      </c>
      <c r="O166" s="185">
        <f>SUMPRODUCT(TEXT(N166-{0,5,15,25,35},"0;\0")*{0,2,3,3,7})</f>
        <v>2</v>
      </c>
      <c r="P166" s="185"/>
    </row>
    <row r="167" spans="1:16">
      <c r="A167" s="184" t="s">
        <v>2909</v>
      </c>
      <c r="B167" s="177"/>
      <c r="C167" s="177"/>
      <c r="D167" s="177"/>
      <c r="E167" s="177"/>
      <c r="F167" s="179"/>
      <c r="G167" s="24" t="s">
        <v>200</v>
      </c>
      <c r="H167" s="24">
        <v>2</v>
      </c>
      <c r="I167" s="31" t="s">
        <v>219</v>
      </c>
      <c r="J167" s="31" t="s">
        <v>228</v>
      </c>
      <c r="K167" s="86">
        <v>124.33</v>
      </c>
      <c r="L167" s="25">
        <v>10.4</v>
      </c>
      <c r="M167" s="178"/>
      <c r="N167" s="178"/>
      <c r="O167" s="185"/>
      <c r="P167" s="185"/>
    </row>
    <row r="168" spans="1:16" ht="24">
      <c r="A168" s="21" t="s">
        <v>1975</v>
      </c>
      <c r="B168" s="24" t="s">
        <v>258</v>
      </c>
      <c r="C168" s="24">
        <v>20010073</v>
      </c>
      <c r="D168" s="24">
        <v>7</v>
      </c>
      <c r="E168" s="24">
        <v>2</v>
      </c>
      <c r="F168" s="22" t="s">
        <v>196</v>
      </c>
      <c r="G168" s="24" t="s">
        <v>207</v>
      </c>
      <c r="H168" s="24">
        <v>1</v>
      </c>
      <c r="I168" s="31" t="s">
        <v>259</v>
      </c>
      <c r="J168" s="31" t="s">
        <v>260</v>
      </c>
      <c r="K168" s="86">
        <v>35.54</v>
      </c>
      <c r="L168" s="25">
        <v>10.210000000000001</v>
      </c>
      <c r="M168" s="25">
        <f t="shared" si="6"/>
        <v>25.666666666666668</v>
      </c>
      <c r="N168" s="25">
        <f>L168-M168</f>
        <v>-15.456666666666667</v>
      </c>
      <c r="O168" s="32">
        <f>SUMPRODUCT(TEXT(N168-{0,5,15,25,35},"0;\0")*{0,2,3,3,7})</f>
        <v>0</v>
      </c>
      <c r="P168" s="32"/>
    </row>
    <row r="169" spans="1:16" ht="24">
      <c r="A169" s="21" t="s">
        <v>1999</v>
      </c>
      <c r="B169" s="24" t="s">
        <v>261</v>
      </c>
      <c r="C169" s="24">
        <v>19990047</v>
      </c>
      <c r="D169" s="24">
        <v>1</v>
      </c>
      <c r="E169" s="24">
        <v>4</v>
      </c>
      <c r="F169" s="22" t="s">
        <v>196</v>
      </c>
      <c r="G169" s="24" t="s">
        <v>207</v>
      </c>
      <c r="H169" s="24">
        <v>2</v>
      </c>
      <c r="I169" s="31" t="s">
        <v>208</v>
      </c>
      <c r="J169" s="31" t="s">
        <v>209</v>
      </c>
      <c r="K169" s="86">
        <v>40.03</v>
      </c>
      <c r="L169" s="25">
        <v>10.32</v>
      </c>
      <c r="M169" s="25">
        <f t="shared" si="6"/>
        <v>19</v>
      </c>
      <c r="N169" s="25">
        <f>L169-M169</f>
        <v>-8.68</v>
      </c>
      <c r="O169" s="32">
        <f>SUMPRODUCT(TEXT(N169-{0,5,15,25,35},"0;\0")*{0,2,3,3,7})</f>
        <v>0</v>
      </c>
      <c r="P169" s="32"/>
    </row>
    <row r="170" spans="1:16" ht="24">
      <c r="A170" s="21" t="s">
        <v>2000</v>
      </c>
      <c r="B170" s="24" t="s">
        <v>262</v>
      </c>
      <c r="C170" s="24">
        <v>20040044</v>
      </c>
      <c r="D170" s="24">
        <v>8</v>
      </c>
      <c r="E170" s="24">
        <v>3</v>
      </c>
      <c r="F170" s="22" t="s">
        <v>196</v>
      </c>
      <c r="G170" s="24" t="s">
        <v>207</v>
      </c>
      <c r="H170" s="24">
        <v>1</v>
      </c>
      <c r="I170" s="31" t="s">
        <v>263</v>
      </c>
      <c r="J170" s="31" t="s">
        <v>264</v>
      </c>
      <c r="K170" s="86">
        <v>66.39</v>
      </c>
      <c r="L170" s="25">
        <v>15.63</v>
      </c>
      <c r="M170" s="25">
        <f t="shared" si="6"/>
        <v>27.666666666666664</v>
      </c>
      <c r="N170" s="25">
        <f>L170-M170</f>
        <v>-12.036666666666664</v>
      </c>
      <c r="O170" s="32">
        <f>SUMPRODUCT(TEXT(N170-{0,5,15,25,35},"0;\0")*{0,2,3,3,7})</f>
        <v>0</v>
      </c>
      <c r="P170" s="32"/>
    </row>
    <row r="171" spans="1:16">
      <c r="A171" s="184" t="s">
        <v>2000</v>
      </c>
      <c r="B171" s="177" t="s">
        <v>265</v>
      </c>
      <c r="C171" s="177">
        <v>20100041</v>
      </c>
      <c r="D171" s="177">
        <v>0</v>
      </c>
      <c r="E171" s="177">
        <v>3</v>
      </c>
      <c r="F171" s="179" t="s">
        <v>196</v>
      </c>
      <c r="G171" s="24" t="s">
        <v>197</v>
      </c>
      <c r="H171" s="24">
        <v>2</v>
      </c>
      <c r="I171" s="31" t="s">
        <v>211</v>
      </c>
      <c r="J171" s="31" t="s">
        <v>212</v>
      </c>
      <c r="K171" s="86">
        <v>42.2</v>
      </c>
      <c r="L171" s="25">
        <v>7</v>
      </c>
      <c r="M171" s="178">
        <f t="shared" si="6"/>
        <v>17</v>
      </c>
      <c r="N171" s="178">
        <f>L171+L172-M171</f>
        <v>4.8000000000000007</v>
      </c>
      <c r="O171" s="185">
        <f>SUMPRODUCT(TEXT(N171-{0,5,15,25,35},"0;\0")*{0,2,3,3,7})</f>
        <v>0</v>
      </c>
      <c r="P171" s="185"/>
    </row>
    <row r="172" spans="1:16">
      <c r="A172" s="184" t="s">
        <v>1979</v>
      </c>
      <c r="B172" s="177"/>
      <c r="C172" s="177"/>
      <c r="D172" s="177"/>
      <c r="E172" s="177"/>
      <c r="F172" s="179"/>
      <c r="G172" s="24" t="s">
        <v>200</v>
      </c>
      <c r="H172" s="24">
        <v>2</v>
      </c>
      <c r="I172" s="31" t="s">
        <v>201</v>
      </c>
      <c r="J172" s="31" t="s">
        <v>202</v>
      </c>
      <c r="K172" s="86">
        <v>147.58000000000001</v>
      </c>
      <c r="L172" s="25">
        <v>14.8</v>
      </c>
      <c r="M172" s="178"/>
      <c r="N172" s="178"/>
      <c r="O172" s="185"/>
      <c r="P172" s="185"/>
    </row>
    <row r="173" spans="1:16" ht="24">
      <c r="A173" s="21" t="s">
        <v>1975</v>
      </c>
      <c r="B173" s="24" t="s">
        <v>266</v>
      </c>
      <c r="C173" s="24">
        <v>20010065</v>
      </c>
      <c r="D173" s="24">
        <v>5</v>
      </c>
      <c r="E173" s="24">
        <v>3</v>
      </c>
      <c r="F173" s="22" t="s">
        <v>196</v>
      </c>
      <c r="G173" s="24" t="s">
        <v>207</v>
      </c>
      <c r="H173" s="24">
        <v>2</v>
      </c>
      <c r="I173" s="31" t="s">
        <v>267</v>
      </c>
      <c r="J173" s="31" t="s">
        <v>268</v>
      </c>
      <c r="K173" s="86">
        <v>27.74</v>
      </c>
      <c r="L173" s="25">
        <v>8.26</v>
      </c>
      <c r="M173" s="25">
        <f t="shared" si="6"/>
        <v>23.666666666666668</v>
      </c>
      <c r="N173" s="25">
        <f>L173-M173</f>
        <v>-15.406666666666668</v>
      </c>
      <c r="O173" s="32">
        <f>SUMPRODUCT(TEXT(N173-{0,5,15,25,35},"0;\0")*{0,2,3,3,7})</f>
        <v>0</v>
      </c>
      <c r="P173" s="32"/>
    </row>
    <row r="174" spans="1:16" ht="24">
      <c r="A174" s="21" t="s">
        <v>1990</v>
      </c>
      <c r="B174" s="24" t="s">
        <v>269</v>
      </c>
      <c r="C174" s="24">
        <v>19950002</v>
      </c>
      <c r="D174" s="24">
        <v>1</v>
      </c>
      <c r="E174" s="24">
        <v>4</v>
      </c>
      <c r="F174" s="22" t="s">
        <v>196</v>
      </c>
      <c r="G174" s="24" t="s">
        <v>197</v>
      </c>
      <c r="H174" s="24">
        <v>2</v>
      </c>
      <c r="I174" s="31" t="s">
        <v>219</v>
      </c>
      <c r="J174" s="31" t="s">
        <v>220</v>
      </c>
      <c r="K174" s="86">
        <v>25.8</v>
      </c>
      <c r="L174" s="25">
        <v>3.2</v>
      </c>
      <c r="M174" s="25">
        <f t="shared" si="6"/>
        <v>19</v>
      </c>
      <c r="N174" s="25">
        <f>L174-M174</f>
        <v>-15.8</v>
      </c>
      <c r="O174" s="32">
        <f>SUMPRODUCT(TEXT(N174-{0,5,15,25,35},"0;\0")*{0,2,3,3,7})</f>
        <v>0</v>
      </c>
      <c r="P174" s="32"/>
    </row>
    <row r="175" spans="1:16" ht="24">
      <c r="A175" s="21" t="s">
        <v>2001</v>
      </c>
      <c r="B175" s="24" t="s">
        <v>270</v>
      </c>
      <c r="C175" s="24">
        <v>20010023</v>
      </c>
      <c r="D175" s="24">
        <v>0</v>
      </c>
      <c r="E175" s="24">
        <v>3</v>
      </c>
      <c r="F175" s="22" t="s">
        <v>196</v>
      </c>
      <c r="G175" s="24" t="s">
        <v>197</v>
      </c>
      <c r="H175" s="24">
        <v>2</v>
      </c>
      <c r="I175" s="31">
        <v>205</v>
      </c>
      <c r="J175" s="31" t="s">
        <v>271</v>
      </c>
      <c r="K175" s="86">
        <v>11.8</v>
      </c>
      <c r="L175" s="25">
        <v>2.95</v>
      </c>
      <c r="M175" s="25">
        <f t="shared" si="6"/>
        <v>17</v>
      </c>
      <c r="N175" s="25">
        <f>L175-M175</f>
        <v>-14.05</v>
      </c>
      <c r="O175" s="32">
        <f>SUMPRODUCT(TEXT(N175-{0,5,15,25,35},"0;\0")*{0,2,3,3,7})</f>
        <v>0</v>
      </c>
      <c r="P175" s="32"/>
    </row>
    <row r="176" spans="1:16">
      <c r="A176" s="184" t="s">
        <v>2002</v>
      </c>
      <c r="B176" s="177" t="s">
        <v>272</v>
      </c>
      <c r="C176" s="177">
        <v>20010024</v>
      </c>
      <c r="D176" s="177">
        <v>3</v>
      </c>
      <c r="E176" s="177">
        <v>4</v>
      </c>
      <c r="F176" s="179" t="s">
        <v>196</v>
      </c>
      <c r="G176" s="24" t="s">
        <v>197</v>
      </c>
      <c r="H176" s="24">
        <v>2</v>
      </c>
      <c r="I176" s="31">
        <v>205</v>
      </c>
      <c r="J176" s="31" t="s">
        <v>271</v>
      </c>
      <c r="K176" s="86">
        <v>11.8</v>
      </c>
      <c r="L176" s="25">
        <v>2.95</v>
      </c>
      <c r="M176" s="178">
        <f t="shared" si="6"/>
        <v>21.666666666666668</v>
      </c>
      <c r="N176" s="178">
        <f>L176+L177-M176</f>
        <v>-8.3166666666666664</v>
      </c>
      <c r="O176" s="185">
        <f>SUMPRODUCT(TEXT(N176-{0,5,15,25,35},"0;\0")*{0,2,3,3,7})</f>
        <v>0</v>
      </c>
      <c r="P176" s="185"/>
    </row>
    <row r="177" spans="1:16">
      <c r="A177" s="184" t="s">
        <v>2003</v>
      </c>
      <c r="B177" s="177"/>
      <c r="C177" s="177"/>
      <c r="D177" s="177"/>
      <c r="E177" s="177"/>
      <c r="F177" s="179"/>
      <c r="G177" s="24" t="s">
        <v>200</v>
      </c>
      <c r="H177" s="24">
        <v>2</v>
      </c>
      <c r="I177" s="31" t="s">
        <v>219</v>
      </c>
      <c r="J177" s="31" t="s">
        <v>228</v>
      </c>
      <c r="K177" s="86">
        <v>124.33</v>
      </c>
      <c r="L177" s="25">
        <v>10.4</v>
      </c>
      <c r="M177" s="178"/>
      <c r="N177" s="178"/>
      <c r="O177" s="185"/>
      <c r="P177" s="185"/>
    </row>
    <row r="178" spans="1:16" ht="24">
      <c r="A178" s="21" t="s">
        <v>1975</v>
      </c>
      <c r="B178" s="24" t="s">
        <v>273</v>
      </c>
      <c r="C178" s="24">
        <v>19840024</v>
      </c>
      <c r="D178" s="24">
        <v>0</v>
      </c>
      <c r="E178" s="24">
        <v>1</v>
      </c>
      <c r="F178" s="22" t="s">
        <v>196</v>
      </c>
      <c r="G178" s="24" t="s">
        <v>197</v>
      </c>
      <c r="H178" s="24">
        <v>2</v>
      </c>
      <c r="I178" s="31">
        <v>208</v>
      </c>
      <c r="J178" s="31" t="s">
        <v>205</v>
      </c>
      <c r="K178" s="86">
        <v>9.3000000000000007</v>
      </c>
      <c r="L178" s="25">
        <v>3.1</v>
      </c>
      <c r="M178" s="25">
        <f t="shared" si="6"/>
        <v>15.666666666666666</v>
      </c>
      <c r="N178" s="25">
        <f>L178-M178</f>
        <v>-12.566666666666666</v>
      </c>
      <c r="O178" s="32">
        <f>SUMPRODUCT(TEXT(N178-{0,5,15,25,35},"0;\0")*{0,2,3,3,7})</f>
        <v>0</v>
      </c>
      <c r="P178" s="32"/>
    </row>
    <row r="179" spans="1:16" ht="24">
      <c r="A179" s="21" t="s">
        <v>2004</v>
      </c>
      <c r="B179" s="24" t="s">
        <v>274</v>
      </c>
      <c r="C179" s="24">
        <v>20010058</v>
      </c>
      <c r="D179" s="24">
        <v>4</v>
      </c>
      <c r="E179" s="24">
        <v>2</v>
      </c>
      <c r="F179" s="22" t="s">
        <v>196</v>
      </c>
      <c r="G179" s="24" t="s">
        <v>197</v>
      </c>
      <c r="H179" s="24">
        <v>1</v>
      </c>
      <c r="I179" s="31" t="s">
        <v>275</v>
      </c>
      <c r="J179" s="31" t="s">
        <v>276</v>
      </c>
      <c r="K179" s="86">
        <v>40.72</v>
      </c>
      <c r="L179" s="25">
        <v>7.64</v>
      </c>
      <c r="M179" s="25">
        <f t="shared" si="6"/>
        <v>21.666666666666664</v>
      </c>
      <c r="N179" s="25">
        <f>L179-M179</f>
        <v>-14.026666666666664</v>
      </c>
      <c r="O179" s="32">
        <f>SUMPRODUCT(TEXT(N179-{0,5,15,25,35},"0;\0")*{0,2,3,3,7})</f>
        <v>0</v>
      </c>
      <c r="P179" s="32"/>
    </row>
    <row r="180" spans="1:16">
      <c r="A180" s="184" t="s">
        <v>2004</v>
      </c>
      <c r="B180" s="177" t="s">
        <v>277</v>
      </c>
      <c r="C180" s="177">
        <v>20160015</v>
      </c>
      <c r="D180" s="177">
        <v>0</v>
      </c>
      <c r="E180" s="177">
        <v>2</v>
      </c>
      <c r="F180" s="179" t="s">
        <v>196</v>
      </c>
      <c r="G180" s="24" t="s">
        <v>197</v>
      </c>
      <c r="H180" s="24">
        <v>2</v>
      </c>
      <c r="I180" s="31" t="s">
        <v>211</v>
      </c>
      <c r="J180" s="31" t="s">
        <v>212</v>
      </c>
      <c r="K180" s="86">
        <v>42.2</v>
      </c>
      <c r="L180" s="25">
        <v>7</v>
      </c>
      <c r="M180" s="178">
        <f t="shared" si="6"/>
        <v>16.333333333333332</v>
      </c>
      <c r="N180" s="178">
        <f>L180+L181-M180</f>
        <v>5.4666666666666686</v>
      </c>
      <c r="O180" s="185">
        <f>SUMPRODUCT(TEXT(N180-{0,5,15,25,35},"0;\0")*{0,2,3,3,7})</f>
        <v>0</v>
      </c>
      <c r="P180" s="185"/>
    </row>
    <row r="181" spans="1:16">
      <c r="A181" s="184" t="s">
        <v>1979</v>
      </c>
      <c r="B181" s="177"/>
      <c r="C181" s="177"/>
      <c r="D181" s="177"/>
      <c r="E181" s="177"/>
      <c r="F181" s="179"/>
      <c r="G181" s="24" t="s">
        <v>200</v>
      </c>
      <c r="H181" s="24">
        <v>2</v>
      </c>
      <c r="I181" s="31" t="s">
        <v>201</v>
      </c>
      <c r="J181" s="31" t="s">
        <v>202</v>
      </c>
      <c r="K181" s="86">
        <v>147.58000000000001</v>
      </c>
      <c r="L181" s="25">
        <v>14.8</v>
      </c>
      <c r="M181" s="178"/>
      <c r="N181" s="178"/>
      <c r="O181" s="185"/>
      <c r="P181" s="185"/>
    </row>
    <row r="182" spans="1:16">
      <c r="A182" s="184" t="s">
        <v>1975</v>
      </c>
      <c r="B182" s="177" t="s">
        <v>278</v>
      </c>
      <c r="C182" s="177">
        <v>20060040</v>
      </c>
      <c r="D182" s="177">
        <v>0</v>
      </c>
      <c r="E182" s="177">
        <v>3</v>
      </c>
      <c r="F182" s="179" t="s">
        <v>196</v>
      </c>
      <c r="G182" s="24" t="s">
        <v>197</v>
      </c>
      <c r="H182" s="24">
        <v>2</v>
      </c>
      <c r="I182" s="31" t="s">
        <v>198</v>
      </c>
      <c r="J182" s="31" t="s">
        <v>199</v>
      </c>
      <c r="K182" s="86">
        <v>24.8</v>
      </c>
      <c r="L182" s="25">
        <v>3.5</v>
      </c>
      <c r="M182" s="178">
        <f t="shared" si="6"/>
        <v>17</v>
      </c>
      <c r="N182" s="178">
        <f>L182+L183-M182</f>
        <v>-3.0999999999999996</v>
      </c>
      <c r="O182" s="185">
        <f>SUMPRODUCT(TEXT(N182-{0,5,15,25,35},"0;\0")*{0,2,3,3,7})</f>
        <v>0</v>
      </c>
      <c r="P182" s="185"/>
    </row>
    <row r="183" spans="1:16">
      <c r="A183" s="184" t="s">
        <v>1975</v>
      </c>
      <c r="B183" s="177"/>
      <c r="C183" s="177"/>
      <c r="D183" s="177"/>
      <c r="E183" s="177"/>
      <c r="F183" s="179"/>
      <c r="G183" s="24" t="s">
        <v>200</v>
      </c>
      <c r="H183" s="24">
        <v>2</v>
      </c>
      <c r="I183" s="31" t="s">
        <v>219</v>
      </c>
      <c r="J183" s="31" t="s">
        <v>228</v>
      </c>
      <c r="K183" s="86">
        <v>124.33</v>
      </c>
      <c r="L183" s="25">
        <v>10.4</v>
      </c>
      <c r="M183" s="178"/>
      <c r="N183" s="178"/>
      <c r="O183" s="185"/>
      <c r="P183" s="185"/>
    </row>
    <row r="184" spans="1:16" ht="24">
      <c r="A184" s="21" t="s">
        <v>1975</v>
      </c>
      <c r="B184" s="24" t="s">
        <v>279</v>
      </c>
      <c r="C184" s="24">
        <v>20020093</v>
      </c>
      <c r="D184" s="24">
        <v>0</v>
      </c>
      <c r="E184" s="24">
        <v>2</v>
      </c>
      <c r="F184" s="22" t="s">
        <v>196</v>
      </c>
      <c r="G184" s="24" t="s">
        <v>197</v>
      </c>
      <c r="H184" s="24">
        <v>1</v>
      </c>
      <c r="I184" s="31" t="s">
        <v>275</v>
      </c>
      <c r="J184" s="31" t="s">
        <v>276</v>
      </c>
      <c r="K184" s="86">
        <v>40.72</v>
      </c>
      <c r="L184" s="25">
        <v>7.64</v>
      </c>
      <c r="M184" s="25">
        <f t="shared" si="6"/>
        <v>16.333333333333332</v>
      </c>
      <c r="N184" s="25">
        <f>L184-M184</f>
        <v>-8.6933333333333316</v>
      </c>
      <c r="O184" s="32">
        <f>SUMPRODUCT(TEXT(N184-{0,5,15,25,35},"0;\0")*{0,2,3,3,7})</f>
        <v>0</v>
      </c>
      <c r="P184" s="32"/>
    </row>
    <row r="185" spans="1:16" ht="24">
      <c r="A185" s="21" t="s">
        <v>2005</v>
      </c>
      <c r="B185" s="24" t="s">
        <v>280</v>
      </c>
      <c r="C185" s="24">
        <v>20120010</v>
      </c>
      <c r="D185" s="24">
        <v>1</v>
      </c>
      <c r="E185" s="24">
        <v>3</v>
      </c>
      <c r="F185" s="22" t="s">
        <v>196</v>
      </c>
      <c r="G185" s="24" t="s">
        <v>197</v>
      </c>
      <c r="H185" s="24">
        <v>2</v>
      </c>
      <c r="I185" s="31" t="s">
        <v>211</v>
      </c>
      <c r="J185" s="31" t="s">
        <v>212</v>
      </c>
      <c r="K185" s="86">
        <v>42.2</v>
      </c>
      <c r="L185" s="25">
        <v>7</v>
      </c>
      <c r="M185" s="25">
        <f t="shared" si="6"/>
        <v>18.333333333333332</v>
      </c>
      <c r="N185" s="25">
        <f>L185-M185</f>
        <v>-11.333333333333332</v>
      </c>
      <c r="O185" s="32">
        <f>SUMPRODUCT(TEXT(N185-{0,5,15,25,35},"0;\0")*{0,2,3,3,7})</f>
        <v>0</v>
      </c>
      <c r="P185" s="24"/>
    </row>
    <row r="186" spans="1:16">
      <c r="A186" s="184" t="s">
        <v>1979</v>
      </c>
      <c r="B186" s="177" t="s">
        <v>281</v>
      </c>
      <c r="C186" s="177">
        <v>20070073</v>
      </c>
      <c r="D186" s="177">
        <v>0</v>
      </c>
      <c r="E186" s="177">
        <v>3</v>
      </c>
      <c r="F186" s="179" t="s">
        <v>196</v>
      </c>
      <c r="G186" s="24" t="s">
        <v>197</v>
      </c>
      <c r="H186" s="24">
        <v>2</v>
      </c>
      <c r="I186" s="31" t="s">
        <v>198</v>
      </c>
      <c r="J186" s="31" t="s">
        <v>199</v>
      </c>
      <c r="K186" s="86">
        <v>24.8</v>
      </c>
      <c r="L186" s="25">
        <v>3.5</v>
      </c>
      <c r="M186" s="178">
        <f t="shared" si="6"/>
        <v>17</v>
      </c>
      <c r="N186" s="178">
        <f>L186+L187-M186</f>
        <v>1.3000000000000007</v>
      </c>
      <c r="O186" s="185">
        <f>SUMPRODUCT(TEXT(N186-{0,5,15,25,35},"0;\0")*{0,2,3,3,7})</f>
        <v>0</v>
      </c>
      <c r="P186" s="24"/>
    </row>
    <row r="187" spans="1:16">
      <c r="A187" s="184" t="s">
        <v>1979</v>
      </c>
      <c r="B187" s="177"/>
      <c r="C187" s="177"/>
      <c r="D187" s="177"/>
      <c r="E187" s="177"/>
      <c r="F187" s="179"/>
      <c r="G187" s="24" t="s">
        <v>200</v>
      </c>
      <c r="H187" s="24">
        <v>2</v>
      </c>
      <c r="I187" s="31" t="s">
        <v>201</v>
      </c>
      <c r="J187" s="31" t="s">
        <v>202</v>
      </c>
      <c r="K187" s="86">
        <v>147.58000000000001</v>
      </c>
      <c r="L187" s="25">
        <v>14.8</v>
      </c>
      <c r="M187" s="178"/>
      <c r="N187" s="178"/>
      <c r="O187" s="185"/>
      <c r="P187" s="24"/>
    </row>
    <row r="188" spans="1:16" ht="24">
      <c r="A188" s="184" t="s">
        <v>1975</v>
      </c>
      <c r="B188" s="177" t="s">
        <v>282</v>
      </c>
      <c r="C188" s="177">
        <v>20100040</v>
      </c>
      <c r="D188" s="177">
        <v>0</v>
      </c>
      <c r="E188" s="177">
        <v>5</v>
      </c>
      <c r="F188" s="179" t="s">
        <v>196</v>
      </c>
      <c r="G188" s="24" t="s">
        <v>207</v>
      </c>
      <c r="H188" s="24">
        <v>1</v>
      </c>
      <c r="I188" s="31" t="s">
        <v>251</v>
      </c>
      <c r="J188" s="31" t="s">
        <v>252</v>
      </c>
      <c r="K188" s="86">
        <v>34.130000000000003</v>
      </c>
      <c r="L188" s="25">
        <v>8.81</v>
      </c>
      <c r="M188" s="178">
        <f t="shared" si="6"/>
        <v>18.333333333333332</v>
      </c>
      <c r="N188" s="178">
        <f>L188+L189-M188</f>
        <v>0.8766666666666687</v>
      </c>
      <c r="O188" s="185">
        <f>SUMPRODUCT(TEXT(N188-{0,5,15,25,35},"0;\0")*{0,2,3,3,7})</f>
        <v>0</v>
      </c>
      <c r="P188" s="24"/>
    </row>
    <row r="189" spans="1:16">
      <c r="A189" s="184" t="s">
        <v>1975</v>
      </c>
      <c r="B189" s="177"/>
      <c r="C189" s="177"/>
      <c r="D189" s="177"/>
      <c r="E189" s="177"/>
      <c r="F189" s="179"/>
      <c r="G189" s="24" t="s">
        <v>200</v>
      </c>
      <c r="H189" s="24">
        <v>2</v>
      </c>
      <c r="I189" s="31" t="s">
        <v>219</v>
      </c>
      <c r="J189" s="31" t="s">
        <v>228</v>
      </c>
      <c r="K189" s="86">
        <v>124.33</v>
      </c>
      <c r="L189" s="25">
        <v>10.4</v>
      </c>
      <c r="M189" s="178"/>
      <c r="N189" s="178"/>
      <c r="O189" s="185"/>
      <c r="P189" s="24"/>
    </row>
    <row r="190" spans="1:16">
      <c r="A190" s="184" t="s">
        <v>1975</v>
      </c>
      <c r="B190" s="177" t="s">
        <v>283</v>
      </c>
      <c r="C190" s="177">
        <v>20040004</v>
      </c>
      <c r="D190" s="177">
        <v>0</v>
      </c>
      <c r="E190" s="177">
        <v>2</v>
      </c>
      <c r="F190" s="179" t="s">
        <v>196</v>
      </c>
      <c r="G190" s="24" t="s">
        <v>197</v>
      </c>
      <c r="H190" s="24">
        <v>1</v>
      </c>
      <c r="I190" s="31" t="s">
        <v>284</v>
      </c>
      <c r="J190" s="31" t="s">
        <v>276</v>
      </c>
      <c r="K190" s="86">
        <v>40.72</v>
      </c>
      <c r="L190" s="25">
        <v>7.64</v>
      </c>
      <c r="M190" s="178">
        <f t="shared" si="6"/>
        <v>16.333333333333332</v>
      </c>
      <c r="N190" s="178">
        <f>L190+L191-M190</f>
        <v>6.1066666666666691</v>
      </c>
      <c r="O190" s="185">
        <f>SUMPRODUCT(TEXT(N190-{0,5,15,25,35},"0;\0")*{0,2,3,3,7})</f>
        <v>2</v>
      </c>
      <c r="P190" s="24"/>
    </row>
    <row r="191" spans="1:16">
      <c r="A191" s="184" t="s">
        <v>1975</v>
      </c>
      <c r="B191" s="177"/>
      <c r="C191" s="177"/>
      <c r="D191" s="177"/>
      <c r="E191" s="177"/>
      <c r="F191" s="179"/>
      <c r="G191" s="24" t="s">
        <v>200</v>
      </c>
      <c r="H191" s="24">
        <v>2</v>
      </c>
      <c r="I191" s="31" t="s">
        <v>201</v>
      </c>
      <c r="J191" s="31" t="s">
        <v>202</v>
      </c>
      <c r="K191" s="86">
        <v>147.58000000000001</v>
      </c>
      <c r="L191" s="25">
        <v>14.8</v>
      </c>
      <c r="M191" s="178"/>
      <c r="N191" s="178"/>
      <c r="O191" s="185"/>
      <c r="P191" s="24"/>
    </row>
    <row r="192" spans="1:16" ht="24">
      <c r="A192" s="21" t="s">
        <v>1975</v>
      </c>
      <c r="B192" s="24" t="s">
        <v>285</v>
      </c>
      <c r="C192" s="24">
        <v>20020017</v>
      </c>
      <c r="D192" s="24">
        <v>1</v>
      </c>
      <c r="E192" s="24">
        <v>5</v>
      </c>
      <c r="F192" s="22" t="s">
        <v>196</v>
      </c>
      <c r="G192" s="24" t="s">
        <v>207</v>
      </c>
      <c r="H192" s="24">
        <v>2</v>
      </c>
      <c r="I192" s="31" t="s">
        <v>286</v>
      </c>
      <c r="J192" s="31" t="s">
        <v>209</v>
      </c>
      <c r="K192" s="86">
        <v>71.87</v>
      </c>
      <c r="L192" s="25">
        <v>13.88</v>
      </c>
      <c r="M192" s="25">
        <f t="shared" si="6"/>
        <v>19.666666666666664</v>
      </c>
      <c r="N192" s="25">
        <f>L192-M192</f>
        <v>-5.7866666666666635</v>
      </c>
      <c r="O192" s="32">
        <f>SUMPRODUCT(TEXT(N192-{0,5,15,25,35},"0;\0")*{0,2,3,3,7})</f>
        <v>0</v>
      </c>
      <c r="P192" s="24"/>
    </row>
    <row r="193" spans="1:16" ht="24">
      <c r="A193" s="21" t="s">
        <v>2006</v>
      </c>
      <c r="B193" s="24" t="s">
        <v>287</v>
      </c>
      <c r="C193" s="24">
        <v>20180191</v>
      </c>
      <c r="D193" s="24">
        <v>0</v>
      </c>
      <c r="E193" s="24">
        <v>6</v>
      </c>
      <c r="F193" s="22" t="s">
        <v>196</v>
      </c>
      <c r="G193" s="24" t="s">
        <v>288</v>
      </c>
      <c r="H193" s="24">
        <v>2</v>
      </c>
      <c r="I193" s="31">
        <v>205</v>
      </c>
      <c r="J193" s="31" t="s">
        <v>289</v>
      </c>
      <c r="K193" s="86">
        <v>27.39</v>
      </c>
      <c r="L193" s="25">
        <v>9.1300000000000008</v>
      </c>
      <c r="M193" s="25">
        <f t="shared" si="6"/>
        <v>19</v>
      </c>
      <c r="N193" s="25">
        <f>L193-M193</f>
        <v>-9.8699999999999992</v>
      </c>
      <c r="O193" s="32">
        <f>SUMPRODUCT(TEXT(N193-{0,5,15,25,35},"0;\0")*{0,2,3,3,7})</f>
        <v>0</v>
      </c>
      <c r="P193" s="24"/>
    </row>
    <row r="194" spans="1:16">
      <c r="A194" s="184" t="s">
        <v>2007</v>
      </c>
      <c r="B194" s="194" t="s">
        <v>290</v>
      </c>
      <c r="C194" s="194">
        <v>20100470</v>
      </c>
      <c r="D194" s="194">
        <v>2</v>
      </c>
      <c r="E194" s="194">
        <v>2</v>
      </c>
      <c r="F194" s="33" t="s">
        <v>120</v>
      </c>
      <c r="G194" s="34" t="s">
        <v>291</v>
      </c>
      <c r="H194" s="34">
        <v>3</v>
      </c>
      <c r="I194" s="34">
        <v>362</v>
      </c>
      <c r="J194" s="35" t="s">
        <v>292</v>
      </c>
      <c r="K194" s="87">
        <v>64.819999999999993</v>
      </c>
      <c r="L194" s="207">
        <v>22.736323596105109</v>
      </c>
      <c r="M194" s="178">
        <f>15+4*D194/3+4*(E194/2)/3</f>
        <v>19</v>
      </c>
      <c r="N194" s="178">
        <f>L194-M194</f>
        <v>3.7363235961051089</v>
      </c>
      <c r="O194" s="185">
        <f>SUMPRODUCT(TEXT(N194-{0,5,15,25,35},"0;\0")*{0,2,3,3,7})</f>
        <v>0</v>
      </c>
      <c r="P194" s="24"/>
    </row>
    <row r="195" spans="1:16" ht="24">
      <c r="A195" s="184" t="s">
        <v>2007</v>
      </c>
      <c r="B195" s="194"/>
      <c r="C195" s="194"/>
      <c r="D195" s="194"/>
      <c r="E195" s="194"/>
      <c r="F195" s="36" t="s">
        <v>120</v>
      </c>
      <c r="G195" s="36" t="s">
        <v>291</v>
      </c>
      <c r="H195" s="36">
        <v>4</v>
      </c>
      <c r="I195" s="36">
        <v>453</v>
      </c>
      <c r="J195" s="35" t="s">
        <v>293</v>
      </c>
      <c r="K195" s="87">
        <v>74.27</v>
      </c>
      <c r="L195" s="207"/>
      <c r="M195" s="178"/>
      <c r="N195" s="178"/>
      <c r="O195" s="185"/>
      <c r="P195" s="24"/>
    </row>
    <row r="196" spans="1:16">
      <c r="A196" s="184" t="s">
        <v>2007</v>
      </c>
      <c r="B196" s="194"/>
      <c r="C196" s="194"/>
      <c r="D196" s="194"/>
      <c r="E196" s="194"/>
      <c r="F196" s="34" t="s">
        <v>120</v>
      </c>
      <c r="G196" s="34" t="s">
        <v>291</v>
      </c>
      <c r="H196" s="34">
        <v>4</v>
      </c>
      <c r="I196" s="34">
        <v>455</v>
      </c>
      <c r="J196" s="35" t="s">
        <v>294</v>
      </c>
      <c r="K196" s="87">
        <v>25.86</v>
      </c>
      <c r="L196" s="207"/>
      <c r="M196" s="178"/>
      <c r="N196" s="178"/>
      <c r="O196" s="185"/>
      <c r="P196" s="24"/>
    </row>
    <row r="197" spans="1:16">
      <c r="A197" s="184" t="s">
        <v>2007</v>
      </c>
      <c r="B197" s="194"/>
      <c r="C197" s="194"/>
      <c r="D197" s="194"/>
      <c r="E197" s="194"/>
      <c r="F197" s="33" t="s">
        <v>120</v>
      </c>
      <c r="G197" s="34" t="s">
        <v>295</v>
      </c>
      <c r="H197" s="34">
        <v>4</v>
      </c>
      <c r="I197" s="34">
        <v>404</v>
      </c>
      <c r="J197" s="35" t="s">
        <v>296</v>
      </c>
      <c r="K197" s="87">
        <v>16.489999999999998</v>
      </c>
      <c r="L197" s="207"/>
      <c r="M197" s="178"/>
      <c r="N197" s="178"/>
      <c r="O197" s="185"/>
      <c r="P197" s="24"/>
    </row>
    <row r="198" spans="1:16" ht="24">
      <c r="A198" s="184" t="s">
        <v>2007</v>
      </c>
      <c r="B198" s="194"/>
      <c r="C198" s="194"/>
      <c r="D198" s="194"/>
      <c r="E198" s="194"/>
      <c r="F198" s="34" t="s">
        <v>120</v>
      </c>
      <c r="G198" s="34" t="s">
        <v>291</v>
      </c>
      <c r="H198" s="34">
        <v>3</v>
      </c>
      <c r="I198" s="34">
        <v>353</v>
      </c>
      <c r="J198" s="35" t="s">
        <v>297</v>
      </c>
      <c r="K198" s="87">
        <v>74.22</v>
      </c>
      <c r="L198" s="207"/>
      <c r="M198" s="178"/>
      <c r="N198" s="178"/>
      <c r="O198" s="185"/>
      <c r="P198" s="24"/>
    </row>
    <row r="199" spans="1:16" ht="24">
      <c r="A199" s="184" t="s">
        <v>2007</v>
      </c>
      <c r="B199" s="194"/>
      <c r="C199" s="194"/>
      <c r="D199" s="194"/>
      <c r="E199" s="194"/>
      <c r="F199" s="34" t="s">
        <v>88</v>
      </c>
      <c r="G199" s="34" t="s">
        <v>295</v>
      </c>
      <c r="H199" s="34">
        <v>6</v>
      </c>
      <c r="I199" s="34">
        <v>609</v>
      </c>
      <c r="J199" s="35" t="s">
        <v>298</v>
      </c>
      <c r="K199" s="87">
        <v>89.61</v>
      </c>
      <c r="L199" s="207"/>
      <c r="M199" s="178"/>
      <c r="N199" s="178"/>
      <c r="O199" s="185"/>
      <c r="P199" s="24"/>
    </row>
    <row r="200" spans="1:16" ht="24">
      <c r="A200" s="184" t="s">
        <v>2007</v>
      </c>
      <c r="B200" s="194"/>
      <c r="C200" s="194"/>
      <c r="D200" s="194"/>
      <c r="E200" s="194"/>
      <c r="F200" s="34" t="s">
        <v>88</v>
      </c>
      <c r="G200" s="34" t="s">
        <v>299</v>
      </c>
      <c r="H200" s="34">
        <v>10</v>
      </c>
      <c r="I200" s="34">
        <v>1018</v>
      </c>
      <c r="J200" s="35" t="s">
        <v>300</v>
      </c>
      <c r="K200" s="87">
        <v>81.02</v>
      </c>
      <c r="L200" s="207"/>
      <c r="M200" s="178"/>
      <c r="N200" s="178"/>
      <c r="O200" s="185"/>
      <c r="P200" s="24"/>
    </row>
    <row r="201" spans="1:16">
      <c r="A201" s="184" t="s">
        <v>2007</v>
      </c>
      <c r="B201" s="194"/>
      <c r="C201" s="194"/>
      <c r="D201" s="194"/>
      <c r="E201" s="194"/>
      <c r="F201" s="34" t="s">
        <v>88</v>
      </c>
      <c r="G201" s="34" t="s">
        <v>295</v>
      </c>
      <c r="H201" s="34">
        <v>5</v>
      </c>
      <c r="I201" s="34">
        <v>503</v>
      </c>
      <c r="J201" s="35" t="s">
        <v>301</v>
      </c>
      <c r="K201" s="87">
        <v>122.36</v>
      </c>
      <c r="L201" s="207"/>
      <c r="M201" s="178"/>
      <c r="N201" s="178"/>
      <c r="O201" s="185"/>
      <c r="P201" s="24"/>
    </row>
    <row r="202" spans="1:16">
      <c r="A202" s="184" t="s">
        <v>2007</v>
      </c>
      <c r="B202" s="194"/>
      <c r="C202" s="194"/>
      <c r="D202" s="194"/>
      <c r="E202" s="194"/>
      <c r="F202" s="34" t="s">
        <v>88</v>
      </c>
      <c r="G202" s="34" t="s">
        <v>295</v>
      </c>
      <c r="H202" s="34">
        <v>5</v>
      </c>
      <c r="I202" s="34">
        <v>506</v>
      </c>
      <c r="J202" s="35" t="s">
        <v>302</v>
      </c>
      <c r="K202" s="87">
        <v>60.26</v>
      </c>
      <c r="L202" s="207"/>
      <c r="M202" s="178"/>
      <c r="N202" s="178"/>
      <c r="O202" s="185"/>
      <c r="P202" s="24"/>
    </row>
    <row r="203" spans="1:16">
      <c r="A203" s="184" t="s">
        <v>2007</v>
      </c>
      <c r="B203" s="194" t="s">
        <v>303</v>
      </c>
      <c r="C203" s="194">
        <v>20130048</v>
      </c>
      <c r="D203" s="194">
        <v>5</v>
      </c>
      <c r="E203" s="194">
        <v>2</v>
      </c>
      <c r="F203" s="33" t="s">
        <v>120</v>
      </c>
      <c r="G203" s="34" t="s">
        <v>291</v>
      </c>
      <c r="H203" s="34">
        <v>3</v>
      </c>
      <c r="I203" s="34">
        <v>362</v>
      </c>
      <c r="J203" s="35" t="s">
        <v>292</v>
      </c>
      <c r="K203" s="87">
        <v>64.819999999999993</v>
      </c>
      <c r="L203" s="207">
        <v>18.141275977057489</v>
      </c>
      <c r="M203" s="178">
        <f>15+4*D203/3+4*(E203/2)/3</f>
        <v>23</v>
      </c>
      <c r="N203" s="178">
        <f>L203-M203</f>
        <v>-4.8587240229425106</v>
      </c>
      <c r="O203" s="185">
        <f>SUMPRODUCT(TEXT(N203-{0,5,15,25,35},"0;\0")*{0,2,3,3,7})</f>
        <v>0</v>
      </c>
      <c r="P203" s="24"/>
    </row>
    <row r="204" spans="1:16" ht="24">
      <c r="A204" s="184" t="s">
        <v>2008</v>
      </c>
      <c r="B204" s="194"/>
      <c r="C204" s="194"/>
      <c r="D204" s="194"/>
      <c r="E204" s="194"/>
      <c r="F204" s="36" t="s">
        <v>120</v>
      </c>
      <c r="G204" s="36" t="s">
        <v>291</v>
      </c>
      <c r="H204" s="36">
        <v>4</v>
      </c>
      <c r="I204" s="36">
        <v>453</v>
      </c>
      <c r="J204" s="35" t="s">
        <v>293</v>
      </c>
      <c r="K204" s="87">
        <v>74.27</v>
      </c>
      <c r="L204" s="207"/>
      <c r="M204" s="178"/>
      <c r="N204" s="178"/>
      <c r="O204" s="185"/>
      <c r="P204" s="24"/>
    </row>
    <row r="205" spans="1:16">
      <c r="A205" s="184" t="s">
        <v>2008</v>
      </c>
      <c r="B205" s="194"/>
      <c r="C205" s="194"/>
      <c r="D205" s="194"/>
      <c r="E205" s="194"/>
      <c r="F205" s="33" t="s">
        <v>120</v>
      </c>
      <c r="G205" s="34" t="s">
        <v>295</v>
      </c>
      <c r="H205" s="34">
        <v>4</v>
      </c>
      <c r="I205" s="34">
        <v>404</v>
      </c>
      <c r="J205" s="35" t="s">
        <v>296</v>
      </c>
      <c r="K205" s="87">
        <v>16.489999999999998</v>
      </c>
      <c r="L205" s="207"/>
      <c r="M205" s="178"/>
      <c r="N205" s="178"/>
      <c r="O205" s="185"/>
      <c r="P205" s="24"/>
    </row>
    <row r="206" spans="1:16" ht="24">
      <c r="A206" s="184" t="s">
        <v>2008</v>
      </c>
      <c r="B206" s="194"/>
      <c r="C206" s="194"/>
      <c r="D206" s="194"/>
      <c r="E206" s="194"/>
      <c r="F206" s="34" t="s">
        <v>120</v>
      </c>
      <c r="G206" s="34" t="s">
        <v>291</v>
      </c>
      <c r="H206" s="34">
        <v>3</v>
      </c>
      <c r="I206" s="34">
        <v>353</v>
      </c>
      <c r="J206" s="35" t="s">
        <v>297</v>
      </c>
      <c r="K206" s="87">
        <v>74.22</v>
      </c>
      <c r="L206" s="207"/>
      <c r="M206" s="178"/>
      <c r="N206" s="178"/>
      <c r="O206" s="185"/>
      <c r="P206" s="24"/>
    </row>
    <row r="207" spans="1:16" ht="24">
      <c r="A207" s="184" t="s">
        <v>2008</v>
      </c>
      <c r="B207" s="194"/>
      <c r="C207" s="194"/>
      <c r="D207" s="194"/>
      <c r="E207" s="194"/>
      <c r="F207" s="34" t="s">
        <v>88</v>
      </c>
      <c r="G207" s="34" t="s">
        <v>295</v>
      </c>
      <c r="H207" s="34">
        <v>6</v>
      </c>
      <c r="I207" s="34">
        <v>609</v>
      </c>
      <c r="J207" s="35" t="s">
        <v>298</v>
      </c>
      <c r="K207" s="87">
        <v>89.61</v>
      </c>
      <c r="L207" s="207"/>
      <c r="M207" s="178"/>
      <c r="N207" s="178"/>
      <c r="O207" s="185"/>
      <c r="P207" s="24"/>
    </row>
    <row r="208" spans="1:16" ht="24">
      <c r="A208" s="184" t="s">
        <v>2008</v>
      </c>
      <c r="B208" s="194"/>
      <c r="C208" s="194"/>
      <c r="D208" s="194"/>
      <c r="E208" s="194"/>
      <c r="F208" s="34" t="s">
        <v>88</v>
      </c>
      <c r="G208" s="34" t="s">
        <v>299</v>
      </c>
      <c r="H208" s="34">
        <v>10</v>
      </c>
      <c r="I208" s="34">
        <v>1018</v>
      </c>
      <c r="J208" s="35" t="s">
        <v>300</v>
      </c>
      <c r="K208" s="87">
        <v>81.02</v>
      </c>
      <c r="L208" s="207"/>
      <c r="M208" s="178"/>
      <c r="N208" s="178"/>
      <c r="O208" s="185"/>
      <c r="P208" s="24"/>
    </row>
    <row r="209" spans="1:16">
      <c r="A209" s="184" t="s">
        <v>2008</v>
      </c>
      <c r="B209" s="194"/>
      <c r="C209" s="194"/>
      <c r="D209" s="194"/>
      <c r="E209" s="194"/>
      <c r="F209" s="34" t="s">
        <v>88</v>
      </c>
      <c r="G209" s="34" t="s">
        <v>295</v>
      </c>
      <c r="H209" s="34">
        <v>5</v>
      </c>
      <c r="I209" s="34">
        <v>503</v>
      </c>
      <c r="J209" s="35" t="s">
        <v>301</v>
      </c>
      <c r="K209" s="87">
        <v>122.36</v>
      </c>
      <c r="L209" s="207"/>
      <c r="M209" s="178"/>
      <c r="N209" s="178"/>
      <c r="O209" s="185"/>
      <c r="P209" s="24"/>
    </row>
    <row r="210" spans="1:16">
      <c r="A210" s="184" t="s">
        <v>2008</v>
      </c>
      <c r="B210" s="194" t="s">
        <v>304</v>
      </c>
      <c r="C210" s="194">
        <v>20100000</v>
      </c>
      <c r="D210" s="194">
        <v>8</v>
      </c>
      <c r="E210" s="194">
        <v>0</v>
      </c>
      <c r="F210" s="33" t="s">
        <v>120</v>
      </c>
      <c r="G210" s="34" t="s">
        <v>291</v>
      </c>
      <c r="H210" s="34">
        <v>3</v>
      </c>
      <c r="I210" s="34">
        <v>362</v>
      </c>
      <c r="J210" s="35" t="s">
        <v>292</v>
      </c>
      <c r="K210" s="87">
        <v>64.819999999999993</v>
      </c>
      <c r="L210" s="210">
        <v>29.767895024676537</v>
      </c>
      <c r="M210" s="208">
        <f>15+4*D210/3+4*(E210/2)/3</f>
        <v>25.666666666666664</v>
      </c>
      <c r="N210" s="208">
        <f>L210-M210</f>
        <v>4.1012283580098732</v>
      </c>
      <c r="O210" s="209">
        <f>SUMPRODUCT(TEXT(N210-{0,5,15,25,35},"0;\0")*{0,2,3,3,7})</f>
        <v>0</v>
      </c>
      <c r="P210" s="24"/>
    </row>
    <row r="211" spans="1:16">
      <c r="A211" s="184" t="s">
        <v>2009</v>
      </c>
      <c r="B211" s="194"/>
      <c r="C211" s="194"/>
      <c r="D211" s="194"/>
      <c r="E211" s="194"/>
      <c r="F211" s="33" t="s">
        <v>120</v>
      </c>
      <c r="G211" s="34" t="s">
        <v>295</v>
      </c>
      <c r="H211" s="34">
        <v>4</v>
      </c>
      <c r="I211" s="34">
        <v>404</v>
      </c>
      <c r="J211" s="35" t="s">
        <v>296</v>
      </c>
      <c r="K211" s="87">
        <v>16.489999999999998</v>
      </c>
      <c r="L211" s="210"/>
      <c r="M211" s="208"/>
      <c r="N211" s="208"/>
      <c r="O211" s="209"/>
      <c r="P211" s="24"/>
    </row>
    <row r="212" spans="1:16">
      <c r="A212" s="184" t="s">
        <v>2009</v>
      </c>
      <c r="B212" s="194"/>
      <c r="C212" s="194"/>
      <c r="D212" s="194"/>
      <c r="E212" s="194"/>
      <c r="F212" s="34" t="s">
        <v>120</v>
      </c>
      <c r="G212" s="34" t="s">
        <v>291</v>
      </c>
      <c r="H212" s="34">
        <v>3</v>
      </c>
      <c r="I212" s="34">
        <v>357</v>
      </c>
      <c r="J212" s="35" t="s">
        <v>294</v>
      </c>
      <c r="K212" s="87">
        <v>28.09</v>
      </c>
      <c r="L212" s="210"/>
      <c r="M212" s="208"/>
      <c r="N212" s="208"/>
      <c r="O212" s="209"/>
      <c r="P212" s="24"/>
    </row>
    <row r="213" spans="1:16">
      <c r="A213" s="184" t="s">
        <v>2009</v>
      </c>
      <c r="B213" s="194"/>
      <c r="C213" s="194"/>
      <c r="D213" s="194"/>
      <c r="E213" s="194"/>
      <c r="F213" s="34" t="s">
        <v>120</v>
      </c>
      <c r="G213" s="34" t="s">
        <v>295</v>
      </c>
      <c r="H213" s="34">
        <v>5</v>
      </c>
      <c r="I213" s="34">
        <v>500</v>
      </c>
      <c r="J213" s="35" t="s">
        <v>305</v>
      </c>
      <c r="K213" s="87">
        <v>33.799999999999997</v>
      </c>
      <c r="L213" s="210"/>
      <c r="M213" s="208"/>
      <c r="N213" s="208"/>
      <c r="O213" s="209"/>
      <c r="P213" s="24"/>
    </row>
    <row r="214" spans="1:16" ht="24">
      <c r="A214" s="184" t="s">
        <v>2009</v>
      </c>
      <c r="B214" s="194"/>
      <c r="C214" s="194"/>
      <c r="D214" s="194"/>
      <c r="E214" s="194"/>
      <c r="F214" s="34" t="s">
        <v>88</v>
      </c>
      <c r="G214" s="34" t="s">
        <v>295</v>
      </c>
      <c r="H214" s="34">
        <v>6</v>
      </c>
      <c r="I214" s="34">
        <v>609</v>
      </c>
      <c r="J214" s="35" t="s">
        <v>298</v>
      </c>
      <c r="K214" s="87">
        <v>89.61</v>
      </c>
      <c r="L214" s="210"/>
      <c r="M214" s="208"/>
      <c r="N214" s="208"/>
      <c r="O214" s="209"/>
      <c r="P214" s="24"/>
    </row>
    <row r="215" spans="1:16" ht="24">
      <c r="A215" s="184" t="s">
        <v>2009</v>
      </c>
      <c r="B215" s="194"/>
      <c r="C215" s="194"/>
      <c r="D215" s="194"/>
      <c r="E215" s="194"/>
      <c r="F215" s="34" t="s">
        <v>88</v>
      </c>
      <c r="G215" s="34" t="s">
        <v>295</v>
      </c>
      <c r="H215" s="34">
        <v>5</v>
      </c>
      <c r="I215" s="34">
        <v>405</v>
      </c>
      <c r="J215" s="35" t="s">
        <v>2010</v>
      </c>
      <c r="K215" s="87">
        <v>16.48</v>
      </c>
      <c r="L215" s="210"/>
      <c r="M215" s="208"/>
      <c r="N215" s="208"/>
      <c r="O215" s="209"/>
      <c r="P215" s="24"/>
    </row>
    <row r="216" spans="1:16" ht="24">
      <c r="A216" s="184" t="s">
        <v>2009</v>
      </c>
      <c r="B216" s="194"/>
      <c r="C216" s="194"/>
      <c r="D216" s="194"/>
      <c r="E216" s="194"/>
      <c r="F216" s="34" t="s">
        <v>88</v>
      </c>
      <c r="G216" s="34" t="s">
        <v>299</v>
      </c>
      <c r="H216" s="34">
        <v>10</v>
      </c>
      <c r="I216" s="34">
        <v>1018</v>
      </c>
      <c r="J216" s="35" t="s">
        <v>300</v>
      </c>
      <c r="K216" s="87">
        <v>81.02</v>
      </c>
      <c r="L216" s="210"/>
      <c r="M216" s="208"/>
      <c r="N216" s="208"/>
      <c r="O216" s="209"/>
      <c r="P216" s="24"/>
    </row>
    <row r="217" spans="1:16">
      <c r="A217" s="184" t="s">
        <v>2009</v>
      </c>
      <c r="B217" s="194"/>
      <c r="C217" s="194"/>
      <c r="D217" s="194"/>
      <c r="E217" s="194"/>
      <c r="F217" s="34" t="s">
        <v>88</v>
      </c>
      <c r="G217" s="34" t="s">
        <v>295</v>
      </c>
      <c r="H217" s="34">
        <v>5</v>
      </c>
      <c r="I217" s="34">
        <v>503</v>
      </c>
      <c r="J217" s="35" t="s">
        <v>301</v>
      </c>
      <c r="K217" s="87">
        <v>122.36</v>
      </c>
      <c r="L217" s="210"/>
      <c r="M217" s="208"/>
      <c r="N217" s="208"/>
      <c r="O217" s="209"/>
      <c r="P217" s="24"/>
    </row>
    <row r="218" spans="1:16">
      <c r="A218" s="184" t="s">
        <v>2009</v>
      </c>
      <c r="B218" s="194"/>
      <c r="C218" s="194"/>
      <c r="D218" s="194"/>
      <c r="E218" s="194"/>
      <c r="F218" s="34" t="s">
        <v>88</v>
      </c>
      <c r="G218" s="34" t="s">
        <v>295</v>
      </c>
      <c r="H218" s="34">
        <v>5</v>
      </c>
      <c r="I218" s="34">
        <v>506</v>
      </c>
      <c r="J218" s="35" t="s">
        <v>302</v>
      </c>
      <c r="K218" s="87">
        <v>60.26</v>
      </c>
      <c r="L218" s="210"/>
      <c r="M218" s="208"/>
      <c r="N218" s="208"/>
      <c r="O218" s="209"/>
      <c r="P218" s="24"/>
    </row>
    <row r="219" spans="1:16">
      <c r="A219" s="184" t="s">
        <v>2009</v>
      </c>
      <c r="B219" s="194" t="s">
        <v>306</v>
      </c>
      <c r="C219" s="194">
        <v>19950046</v>
      </c>
      <c r="D219" s="194">
        <v>13</v>
      </c>
      <c r="E219" s="194">
        <v>2</v>
      </c>
      <c r="F219" s="36" t="s">
        <v>120</v>
      </c>
      <c r="G219" s="36" t="s">
        <v>291</v>
      </c>
      <c r="H219" s="36">
        <v>4</v>
      </c>
      <c r="I219" s="36">
        <v>458</v>
      </c>
      <c r="J219" s="35" t="s">
        <v>294</v>
      </c>
      <c r="K219" s="87">
        <v>28.01</v>
      </c>
      <c r="L219" s="207">
        <v>29.094728358009867</v>
      </c>
      <c r="M219" s="178">
        <f>15+4*D219/3+4*(E219/2)/3</f>
        <v>33.666666666666664</v>
      </c>
      <c r="N219" s="178">
        <f>L219-M219</f>
        <v>-4.5719383086567973</v>
      </c>
      <c r="O219" s="185">
        <f>SUMPRODUCT(TEXT(N219-{0,5,15,25,35},"0;\0")*{0,2,3,3,7})</f>
        <v>0</v>
      </c>
      <c r="P219" s="24"/>
    </row>
    <row r="220" spans="1:16">
      <c r="A220" s="184" t="s">
        <v>2011</v>
      </c>
      <c r="B220" s="194"/>
      <c r="C220" s="194"/>
      <c r="D220" s="194"/>
      <c r="E220" s="194"/>
      <c r="F220" s="34" t="s">
        <v>120</v>
      </c>
      <c r="G220" s="34" t="s">
        <v>291</v>
      </c>
      <c r="H220" s="34">
        <v>4</v>
      </c>
      <c r="I220" s="34">
        <v>455</v>
      </c>
      <c r="J220" s="35" t="s">
        <v>294</v>
      </c>
      <c r="K220" s="87">
        <v>25.86</v>
      </c>
      <c r="L220" s="207"/>
      <c r="M220" s="178"/>
      <c r="N220" s="178"/>
      <c r="O220" s="185"/>
      <c r="P220" s="24"/>
    </row>
    <row r="221" spans="1:16">
      <c r="A221" s="184" t="s">
        <v>2011</v>
      </c>
      <c r="B221" s="194"/>
      <c r="C221" s="194"/>
      <c r="D221" s="194"/>
      <c r="E221" s="194"/>
      <c r="F221" s="34" t="s">
        <v>88</v>
      </c>
      <c r="G221" s="34" t="s">
        <v>295</v>
      </c>
      <c r="H221" s="34">
        <v>6</v>
      </c>
      <c r="I221" s="34">
        <v>602</v>
      </c>
      <c r="J221" s="35" t="s">
        <v>307</v>
      </c>
      <c r="K221" s="87">
        <v>17.3</v>
      </c>
      <c r="L221" s="207"/>
      <c r="M221" s="178"/>
      <c r="N221" s="178"/>
      <c r="O221" s="185"/>
      <c r="P221" s="24"/>
    </row>
    <row r="222" spans="1:16">
      <c r="A222" s="184" t="s">
        <v>2011</v>
      </c>
      <c r="B222" s="194"/>
      <c r="C222" s="194"/>
      <c r="D222" s="194"/>
      <c r="E222" s="194"/>
      <c r="F222" s="34" t="s">
        <v>120</v>
      </c>
      <c r="G222" s="34" t="s">
        <v>295</v>
      </c>
      <c r="H222" s="34">
        <v>5</v>
      </c>
      <c r="I222" s="34">
        <v>500</v>
      </c>
      <c r="J222" s="35" t="s">
        <v>305</v>
      </c>
      <c r="K222" s="87">
        <v>33.799999999999997</v>
      </c>
      <c r="L222" s="207"/>
      <c r="M222" s="178"/>
      <c r="N222" s="178"/>
      <c r="O222" s="185"/>
      <c r="P222" s="24"/>
    </row>
    <row r="223" spans="1:16" ht="24">
      <c r="A223" s="184" t="s">
        <v>2011</v>
      </c>
      <c r="B223" s="194"/>
      <c r="C223" s="194"/>
      <c r="D223" s="194"/>
      <c r="E223" s="194"/>
      <c r="F223" s="34" t="s">
        <v>88</v>
      </c>
      <c r="G223" s="34" t="s">
        <v>295</v>
      </c>
      <c r="H223" s="34">
        <v>5</v>
      </c>
      <c r="I223" s="34">
        <v>409</v>
      </c>
      <c r="J223" s="35" t="s">
        <v>308</v>
      </c>
      <c r="K223" s="87">
        <v>16.48</v>
      </c>
      <c r="L223" s="207"/>
      <c r="M223" s="178"/>
      <c r="N223" s="178"/>
      <c r="O223" s="185"/>
      <c r="P223" s="24"/>
    </row>
    <row r="224" spans="1:16">
      <c r="A224" s="184" t="s">
        <v>2011</v>
      </c>
      <c r="B224" s="194"/>
      <c r="C224" s="194"/>
      <c r="D224" s="194"/>
      <c r="E224" s="194"/>
      <c r="F224" s="33" t="s">
        <v>120</v>
      </c>
      <c r="G224" s="34" t="s">
        <v>291</v>
      </c>
      <c r="H224" s="34">
        <v>3</v>
      </c>
      <c r="I224" s="34">
        <v>362</v>
      </c>
      <c r="J224" s="35" t="s">
        <v>292</v>
      </c>
      <c r="K224" s="87">
        <v>64.819999999999993</v>
      </c>
      <c r="L224" s="207"/>
      <c r="M224" s="178"/>
      <c r="N224" s="178"/>
      <c r="O224" s="185"/>
      <c r="P224" s="24"/>
    </row>
    <row r="225" spans="1:16">
      <c r="A225" s="184" t="s">
        <v>2011</v>
      </c>
      <c r="B225" s="194"/>
      <c r="C225" s="194"/>
      <c r="D225" s="194"/>
      <c r="E225" s="194"/>
      <c r="F225" s="33" t="s">
        <v>120</v>
      </c>
      <c r="G225" s="34" t="s">
        <v>295</v>
      </c>
      <c r="H225" s="34">
        <v>4</v>
      </c>
      <c r="I225" s="34">
        <v>404</v>
      </c>
      <c r="J225" s="35" t="s">
        <v>296</v>
      </c>
      <c r="K225" s="87">
        <v>16.489999999999998</v>
      </c>
      <c r="L225" s="207"/>
      <c r="M225" s="178"/>
      <c r="N225" s="178"/>
      <c r="O225" s="185"/>
      <c r="P225" s="24"/>
    </row>
    <row r="226" spans="1:16">
      <c r="A226" s="184" t="s">
        <v>2011</v>
      </c>
      <c r="B226" s="194"/>
      <c r="C226" s="194"/>
      <c r="D226" s="194"/>
      <c r="E226" s="194"/>
      <c r="F226" s="33" t="s">
        <v>2012</v>
      </c>
      <c r="G226" s="34" t="s">
        <v>2013</v>
      </c>
      <c r="H226" s="34">
        <v>6</v>
      </c>
      <c r="I226" s="34">
        <v>600</v>
      </c>
      <c r="J226" s="35" t="s">
        <v>2014</v>
      </c>
      <c r="K226" s="87">
        <v>33.799999999999997</v>
      </c>
      <c r="L226" s="207"/>
      <c r="M226" s="178"/>
      <c r="N226" s="178"/>
      <c r="O226" s="185"/>
      <c r="P226" s="24"/>
    </row>
    <row r="227" spans="1:16" ht="24">
      <c r="A227" s="184" t="s">
        <v>2011</v>
      </c>
      <c r="B227" s="194"/>
      <c r="C227" s="194"/>
      <c r="D227" s="194"/>
      <c r="E227" s="194"/>
      <c r="F227" s="34" t="s">
        <v>88</v>
      </c>
      <c r="G227" s="34" t="s">
        <v>295</v>
      </c>
      <c r="H227" s="34">
        <v>6</v>
      </c>
      <c r="I227" s="34">
        <v>609</v>
      </c>
      <c r="J227" s="35" t="s">
        <v>298</v>
      </c>
      <c r="K227" s="87">
        <v>89.61</v>
      </c>
      <c r="L227" s="207"/>
      <c r="M227" s="178"/>
      <c r="N227" s="178"/>
      <c r="O227" s="185"/>
      <c r="P227" s="24"/>
    </row>
    <row r="228" spans="1:16" ht="24">
      <c r="A228" s="184" t="s">
        <v>2011</v>
      </c>
      <c r="B228" s="194"/>
      <c r="C228" s="194"/>
      <c r="D228" s="194"/>
      <c r="E228" s="194"/>
      <c r="F228" s="34" t="s">
        <v>2012</v>
      </c>
      <c r="G228" s="34" t="s">
        <v>2013</v>
      </c>
      <c r="H228" s="34">
        <v>4</v>
      </c>
      <c r="I228" s="34">
        <v>405</v>
      </c>
      <c r="J228" s="35" t="s">
        <v>2015</v>
      </c>
      <c r="K228" s="87">
        <v>16.48</v>
      </c>
      <c r="L228" s="207"/>
      <c r="M228" s="178"/>
      <c r="N228" s="178"/>
      <c r="O228" s="185"/>
      <c r="P228" s="24"/>
    </row>
    <row r="229" spans="1:16" ht="24">
      <c r="A229" s="184" t="s">
        <v>2011</v>
      </c>
      <c r="B229" s="194"/>
      <c r="C229" s="194"/>
      <c r="D229" s="194"/>
      <c r="E229" s="194"/>
      <c r="F229" s="34" t="s">
        <v>88</v>
      </c>
      <c r="G229" s="34" t="s">
        <v>299</v>
      </c>
      <c r="H229" s="34">
        <v>10</v>
      </c>
      <c r="I229" s="34">
        <v>1018</v>
      </c>
      <c r="J229" s="35" t="s">
        <v>300</v>
      </c>
      <c r="K229" s="87">
        <v>81.02</v>
      </c>
      <c r="L229" s="207"/>
      <c r="M229" s="178"/>
      <c r="N229" s="178"/>
      <c r="O229" s="185"/>
      <c r="P229" s="24"/>
    </row>
    <row r="230" spans="1:16">
      <c r="A230" s="184" t="s">
        <v>2011</v>
      </c>
      <c r="B230" s="194"/>
      <c r="C230" s="194"/>
      <c r="D230" s="194"/>
      <c r="E230" s="194"/>
      <c r="F230" s="34" t="s">
        <v>88</v>
      </c>
      <c r="G230" s="34" t="s">
        <v>295</v>
      </c>
      <c r="H230" s="34">
        <v>5</v>
      </c>
      <c r="I230" s="34">
        <v>503</v>
      </c>
      <c r="J230" s="35" t="s">
        <v>301</v>
      </c>
      <c r="K230" s="87">
        <v>122.36</v>
      </c>
      <c r="L230" s="207"/>
      <c r="M230" s="178"/>
      <c r="N230" s="178"/>
      <c r="O230" s="185"/>
      <c r="P230" s="24"/>
    </row>
    <row r="231" spans="1:16">
      <c r="A231" s="184" t="s">
        <v>2011</v>
      </c>
      <c r="B231" s="194"/>
      <c r="C231" s="194"/>
      <c r="D231" s="194"/>
      <c r="E231" s="194"/>
      <c r="F231" s="34" t="s">
        <v>88</v>
      </c>
      <c r="G231" s="34" t="s">
        <v>295</v>
      </c>
      <c r="H231" s="34">
        <v>5</v>
      </c>
      <c r="I231" s="34">
        <v>506</v>
      </c>
      <c r="J231" s="35" t="s">
        <v>302</v>
      </c>
      <c r="K231" s="87">
        <v>60.26</v>
      </c>
      <c r="L231" s="207"/>
      <c r="M231" s="178"/>
      <c r="N231" s="178"/>
      <c r="O231" s="185"/>
      <c r="P231" s="24"/>
    </row>
    <row r="232" spans="1:16">
      <c r="A232" s="184" t="s">
        <v>2011</v>
      </c>
      <c r="B232" s="194" t="s">
        <v>309</v>
      </c>
      <c r="C232" s="194">
        <v>19930028</v>
      </c>
      <c r="D232" s="194">
        <v>2</v>
      </c>
      <c r="E232" s="194">
        <v>2</v>
      </c>
      <c r="F232" s="36" t="s">
        <v>120</v>
      </c>
      <c r="G232" s="36" t="s">
        <v>291</v>
      </c>
      <c r="H232" s="36">
        <v>4</v>
      </c>
      <c r="I232" s="36">
        <v>459</v>
      </c>
      <c r="J232" s="35" t="s">
        <v>294</v>
      </c>
      <c r="K232" s="87">
        <v>25.82</v>
      </c>
      <c r="L232" s="207">
        <v>22.473219954648528</v>
      </c>
      <c r="M232" s="178">
        <f>15+4*D232/3+4*(E232/2)/3</f>
        <v>19</v>
      </c>
      <c r="N232" s="178">
        <f>L232-M232</f>
        <v>3.4732199546485276</v>
      </c>
      <c r="O232" s="185">
        <f>SUMPRODUCT(TEXT(N232-{0,5,15,25,35},"0;\0")*{0,2,3,3,7})</f>
        <v>0</v>
      </c>
      <c r="P232" s="24"/>
    </row>
    <row r="233" spans="1:16">
      <c r="A233" s="184" t="s">
        <v>2011</v>
      </c>
      <c r="B233" s="194"/>
      <c r="C233" s="194"/>
      <c r="D233" s="194"/>
      <c r="E233" s="194"/>
      <c r="F233" s="34" t="s">
        <v>120</v>
      </c>
      <c r="G233" s="34" t="s">
        <v>291</v>
      </c>
      <c r="H233" s="34">
        <v>4</v>
      </c>
      <c r="I233" s="34">
        <v>455</v>
      </c>
      <c r="J233" s="35" t="s">
        <v>294</v>
      </c>
      <c r="K233" s="87">
        <v>25.86</v>
      </c>
      <c r="L233" s="207"/>
      <c r="M233" s="178"/>
      <c r="N233" s="178"/>
      <c r="O233" s="185"/>
      <c r="P233" s="24"/>
    </row>
    <row r="234" spans="1:16">
      <c r="A234" s="184" t="s">
        <v>2011</v>
      </c>
      <c r="B234" s="194"/>
      <c r="C234" s="194"/>
      <c r="D234" s="194"/>
      <c r="E234" s="194"/>
      <c r="F234" s="33" t="s">
        <v>120</v>
      </c>
      <c r="G234" s="34" t="s">
        <v>291</v>
      </c>
      <c r="H234" s="34">
        <v>3</v>
      </c>
      <c r="I234" s="34">
        <v>352</v>
      </c>
      <c r="J234" s="35" t="s">
        <v>294</v>
      </c>
      <c r="K234" s="87">
        <v>25.81</v>
      </c>
      <c r="L234" s="207"/>
      <c r="M234" s="178"/>
      <c r="N234" s="178"/>
      <c r="O234" s="185"/>
      <c r="P234" s="24"/>
    </row>
    <row r="235" spans="1:16">
      <c r="A235" s="184" t="s">
        <v>1816</v>
      </c>
      <c r="B235" s="194"/>
      <c r="C235" s="194"/>
      <c r="D235" s="194"/>
      <c r="E235" s="194"/>
      <c r="F235" s="34" t="s">
        <v>88</v>
      </c>
      <c r="G235" s="34" t="s">
        <v>295</v>
      </c>
      <c r="H235" s="34">
        <v>6</v>
      </c>
      <c r="I235" s="34">
        <v>601</v>
      </c>
      <c r="J235" s="35" t="s">
        <v>307</v>
      </c>
      <c r="K235" s="87">
        <v>18.100000000000001</v>
      </c>
      <c r="L235" s="207"/>
      <c r="M235" s="178"/>
      <c r="N235" s="178"/>
      <c r="O235" s="185"/>
      <c r="P235" s="24"/>
    </row>
    <row r="236" spans="1:16">
      <c r="A236" s="184" t="s">
        <v>1816</v>
      </c>
      <c r="B236" s="194"/>
      <c r="C236" s="194"/>
      <c r="D236" s="194"/>
      <c r="E236" s="194"/>
      <c r="F236" s="33" t="s">
        <v>120</v>
      </c>
      <c r="G236" s="34" t="s">
        <v>291</v>
      </c>
      <c r="H236" s="34">
        <v>3</v>
      </c>
      <c r="I236" s="34">
        <v>362</v>
      </c>
      <c r="J236" s="35" t="s">
        <v>292</v>
      </c>
      <c r="K236" s="87">
        <v>64.819999999999993</v>
      </c>
      <c r="L236" s="207"/>
      <c r="M236" s="178"/>
      <c r="N236" s="178"/>
      <c r="O236" s="185"/>
      <c r="P236" s="24"/>
    </row>
    <row r="237" spans="1:16">
      <c r="A237" s="184" t="s">
        <v>1816</v>
      </c>
      <c r="B237" s="194"/>
      <c r="C237" s="194"/>
      <c r="D237" s="194"/>
      <c r="E237" s="194"/>
      <c r="F237" s="33" t="s">
        <v>120</v>
      </c>
      <c r="G237" s="34" t="s">
        <v>295</v>
      </c>
      <c r="H237" s="34">
        <v>4</v>
      </c>
      <c r="I237" s="34">
        <v>404</v>
      </c>
      <c r="J237" s="35" t="s">
        <v>296</v>
      </c>
      <c r="K237" s="87">
        <v>16.489999999999998</v>
      </c>
      <c r="L237" s="207"/>
      <c r="M237" s="178"/>
      <c r="N237" s="178"/>
      <c r="O237" s="185"/>
      <c r="P237" s="24"/>
    </row>
    <row r="238" spans="1:16" ht="24">
      <c r="A238" s="184" t="s">
        <v>1816</v>
      </c>
      <c r="B238" s="194"/>
      <c r="C238" s="194"/>
      <c r="D238" s="194"/>
      <c r="E238" s="194"/>
      <c r="F238" s="34" t="s">
        <v>88</v>
      </c>
      <c r="G238" s="34" t="s">
        <v>295</v>
      </c>
      <c r="H238" s="34">
        <v>6</v>
      </c>
      <c r="I238" s="34">
        <v>609</v>
      </c>
      <c r="J238" s="35" t="s">
        <v>298</v>
      </c>
      <c r="K238" s="87">
        <v>89.61</v>
      </c>
      <c r="L238" s="207"/>
      <c r="M238" s="178"/>
      <c r="N238" s="178"/>
      <c r="O238" s="185"/>
      <c r="P238" s="24"/>
    </row>
    <row r="239" spans="1:16">
      <c r="A239" s="184" t="s">
        <v>1816</v>
      </c>
      <c r="B239" s="194"/>
      <c r="C239" s="194"/>
      <c r="D239" s="194"/>
      <c r="E239" s="194"/>
      <c r="F239" s="34" t="s">
        <v>88</v>
      </c>
      <c r="G239" s="34" t="s">
        <v>295</v>
      </c>
      <c r="H239" s="34">
        <v>5</v>
      </c>
      <c r="I239" s="34">
        <v>503</v>
      </c>
      <c r="J239" s="35" t="s">
        <v>301</v>
      </c>
      <c r="K239" s="87">
        <v>122.36</v>
      </c>
      <c r="L239" s="207"/>
      <c r="M239" s="178"/>
      <c r="N239" s="178"/>
      <c r="O239" s="185"/>
      <c r="P239" s="24"/>
    </row>
    <row r="240" spans="1:16">
      <c r="A240" s="184" t="s">
        <v>1816</v>
      </c>
      <c r="B240" s="194" t="s">
        <v>310</v>
      </c>
      <c r="C240" s="194">
        <v>20040040</v>
      </c>
      <c r="D240" s="194">
        <v>0</v>
      </c>
      <c r="E240" s="194">
        <v>2</v>
      </c>
      <c r="F240" s="36" t="s">
        <v>120</v>
      </c>
      <c r="G240" s="36" t="s">
        <v>291</v>
      </c>
      <c r="H240" s="36">
        <v>4</v>
      </c>
      <c r="I240" s="36">
        <v>456</v>
      </c>
      <c r="J240" s="35" t="s">
        <v>294</v>
      </c>
      <c r="K240" s="87">
        <v>28.09</v>
      </c>
      <c r="L240" s="207">
        <v>19.735790647572159</v>
      </c>
      <c r="M240" s="178">
        <f>15+4*D240/3+4*(E240/2)/3</f>
        <v>16.333333333333332</v>
      </c>
      <c r="N240" s="178">
        <f>L240-M240</f>
        <v>3.402457314238827</v>
      </c>
      <c r="O240" s="185">
        <f>SUMPRODUCT(TEXT(N240-{0,5,15,25,35},"0;\0")*{0,2,3,3,7})</f>
        <v>0</v>
      </c>
      <c r="P240" s="24"/>
    </row>
    <row r="241" spans="1:16">
      <c r="A241" s="184" t="s">
        <v>1816</v>
      </c>
      <c r="B241" s="194"/>
      <c r="C241" s="194"/>
      <c r="D241" s="194"/>
      <c r="E241" s="194"/>
      <c r="F241" s="33" t="s">
        <v>88</v>
      </c>
      <c r="G241" s="34" t="s">
        <v>295</v>
      </c>
      <c r="H241" s="34">
        <v>6</v>
      </c>
      <c r="I241" s="34">
        <v>604</v>
      </c>
      <c r="J241" s="35" t="s">
        <v>311</v>
      </c>
      <c r="K241" s="87">
        <v>29.32</v>
      </c>
      <c r="L241" s="207"/>
      <c r="M241" s="178"/>
      <c r="N241" s="178"/>
      <c r="O241" s="185"/>
      <c r="P241" s="24"/>
    </row>
    <row r="242" spans="1:16">
      <c r="A242" s="184" t="s">
        <v>1816</v>
      </c>
      <c r="B242" s="194"/>
      <c r="C242" s="194"/>
      <c r="D242" s="194"/>
      <c r="E242" s="194"/>
      <c r="F242" s="33" t="s">
        <v>120</v>
      </c>
      <c r="G242" s="34" t="s">
        <v>291</v>
      </c>
      <c r="H242" s="34">
        <v>3</v>
      </c>
      <c r="I242" s="34">
        <v>362</v>
      </c>
      <c r="J242" s="35" t="s">
        <v>292</v>
      </c>
      <c r="K242" s="87">
        <v>64.819999999999993</v>
      </c>
      <c r="L242" s="207"/>
      <c r="M242" s="178"/>
      <c r="N242" s="178"/>
      <c r="O242" s="185"/>
      <c r="P242" s="24"/>
    </row>
    <row r="243" spans="1:16" ht="24">
      <c r="A243" s="184" t="s">
        <v>1816</v>
      </c>
      <c r="B243" s="194"/>
      <c r="C243" s="194"/>
      <c r="D243" s="194"/>
      <c r="E243" s="194"/>
      <c r="F243" s="34" t="s">
        <v>88</v>
      </c>
      <c r="G243" s="34" t="s">
        <v>295</v>
      </c>
      <c r="H243" s="34">
        <v>5</v>
      </c>
      <c r="I243" s="34">
        <v>409</v>
      </c>
      <c r="J243" s="35" t="s">
        <v>308</v>
      </c>
      <c r="K243" s="87">
        <v>16.48</v>
      </c>
      <c r="L243" s="207"/>
      <c r="M243" s="178"/>
      <c r="N243" s="178"/>
      <c r="O243" s="185"/>
      <c r="P243" s="24"/>
    </row>
    <row r="244" spans="1:16" ht="24">
      <c r="A244" s="184" t="s">
        <v>1816</v>
      </c>
      <c r="B244" s="194"/>
      <c r="C244" s="194"/>
      <c r="D244" s="194"/>
      <c r="E244" s="194"/>
      <c r="F244" s="34" t="s">
        <v>88</v>
      </c>
      <c r="G244" s="34" t="s">
        <v>295</v>
      </c>
      <c r="H244" s="34">
        <v>6</v>
      </c>
      <c r="I244" s="34">
        <v>609</v>
      </c>
      <c r="J244" s="35" t="s">
        <v>298</v>
      </c>
      <c r="K244" s="87">
        <v>89.61</v>
      </c>
      <c r="L244" s="207"/>
      <c r="M244" s="178"/>
      <c r="N244" s="178"/>
      <c r="O244" s="185"/>
      <c r="P244" s="24"/>
    </row>
    <row r="245" spans="1:16" ht="24">
      <c r="A245" s="184" t="s">
        <v>1816</v>
      </c>
      <c r="B245" s="194"/>
      <c r="C245" s="194"/>
      <c r="D245" s="194"/>
      <c r="E245" s="194"/>
      <c r="F245" s="34" t="s">
        <v>88</v>
      </c>
      <c r="G245" s="34" t="s">
        <v>299</v>
      </c>
      <c r="H245" s="34">
        <v>10</v>
      </c>
      <c r="I245" s="34">
        <v>1018</v>
      </c>
      <c r="J245" s="35" t="s">
        <v>300</v>
      </c>
      <c r="K245" s="87">
        <v>81.02</v>
      </c>
      <c r="L245" s="207"/>
      <c r="M245" s="178"/>
      <c r="N245" s="178"/>
      <c r="O245" s="185"/>
      <c r="P245" s="24"/>
    </row>
    <row r="246" spans="1:16">
      <c r="A246" s="184" t="s">
        <v>1816</v>
      </c>
      <c r="B246" s="194"/>
      <c r="C246" s="194"/>
      <c r="D246" s="194"/>
      <c r="E246" s="194"/>
      <c r="F246" s="34" t="s">
        <v>88</v>
      </c>
      <c r="G246" s="34" t="s">
        <v>295</v>
      </c>
      <c r="H246" s="34">
        <v>5</v>
      </c>
      <c r="I246" s="34">
        <v>503</v>
      </c>
      <c r="J246" s="35" t="s">
        <v>301</v>
      </c>
      <c r="K246" s="87">
        <v>122.36</v>
      </c>
      <c r="L246" s="207"/>
      <c r="M246" s="178"/>
      <c r="N246" s="178"/>
      <c r="O246" s="185"/>
      <c r="P246" s="24"/>
    </row>
    <row r="247" spans="1:16">
      <c r="A247" s="184" t="s">
        <v>1816</v>
      </c>
      <c r="B247" s="194"/>
      <c r="C247" s="194"/>
      <c r="D247" s="194"/>
      <c r="E247" s="194"/>
      <c r="F247" s="34" t="s">
        <v>88</v>
      </c>
      <c r="G247" s="34" t="s">
        <v>295</v>
      </c>
      <c r="H247" s="34">
        <v>5</v>
      </c>
      <c r="I247" s="34">
        <v>506</v>
      </c>
      <c r="J247" s="35" t="s">
        <v>302</v>
      </c>
      <c r="K247" s="87">
        <v>60.26</v>
      </c>
      <c r="L247" s="207"/>
      <c r="M247" s="178"/>
      <c r="N247" s="178"/>
      <c r="O247" s="185"/>
      <c r="P247" s="24"/>
    </row>
    <row r="248" spans="1:16">
      <c r="A248" s="184" t="s">
        <v>1816</v>
      </c>
      <c r="B248" s="194" t="s">
        <v>312</v>
      </c>
      <c r="C248" s="194">
        <v>20170014</v>
      </c>
      <c r="D248" s="194">
        <v>0</v>
      </c>
      <c r="E248" s="194">
        <v>2</v>
      </c>
      <c r="F248" s="36" t="s">
        <v>120</v>
      </c>
      <c r="G248" s="36" t="s">
        <v>291</v>
      </c>
      <c r="H248" s="36">
        <v>4</v>
      </c>
      <c r="I248" s="36">
        <v>459</v>
      </c>
      <c r="J248" s="35" t="s">
        <v>294</v>
      </c>
      <c r="K248" s="87">
        <v>25.82</v>
      </c>
      <c r="L248" s="207">
        <v>19.652987617269126</v>
      </c>
      <c r="M248" s="178">
        <f>15+4*D248/3+4*(E248/2)/3</f>
        <v>16.333333333333332</v>
      </c>
      <c r="N248" s="178">
        <f>L248-M248</f>
        <v>3.3196542839357939</v>
      </c>
      <c r="O248" s="185">
        <f>SUMPRODUCT(TEXT(N248-{0,5,15,25,35},"0;\0")*{0,2,3,3,7})</f>
        <v>0</v>
      </c>
      <c r="P248" s="24"/>
    </row>
    <row r="249" spans="1:16">
      <c r="A249" s="184" t="s">
        <v>2016</v>
      </c>
      <c r="B249" s="194"/>
      <c r="C249" s="194"/>
      <c r="D249" s="194"/>
      <c r="E249" s="194"/>
      <c r="F249" s="34" t="s">
        <v>88</v>
      </c>
      <c r="G249" s="34" t="s">
        <v>295</v>
      </c>
      <c r="H249" s="34">
        <v>6</v>
      </c>
      <c r="I249" s="34">
        <v>605</v>
      </c>
      <c r="J249" s="35" t="s">
        <v>313</v>
      </c>
      <c r="K249" s="87">
        <v>16.52</v>
      </c>
      <c r="L249" s="207"/>
      <c r="M249" s="178"/>
      <c r="N249" s="178"/>
      <c r="O249" s="185"/>
      <c r="P249" s="24"/>
    </row>
    <row r="250" spans="1:16">
      <c r="A250" s="184" t="s">
        <v>2016</v>
      </c>
      <c r="B250" s="194"/>
      <c r="C250" s="194"/>
      <c r="D250" s="194"/>
      <c r="E250" s="194"/>
      <c r="F250" s="33" t="s">
        <v>120</v>
      </c>
      <c r="G250" s="34" t="s">
        <v>291</v>
      </c>
      <c r="H250" s="34">
        <v>3</v>
      </c>
      <c r="I250" s="34">
        <v>362</v>
      </c>
      <c r="J250" s="35" t="s">
        <v>292</v>
      </c>
      <c r="K250" s="87">
        <v>64.819999999999993</v>
      </c>
      <c r="L250" s="207"/>
      <c r="M250" s="178"/>
      <c r="N250" s="178"/>
      <c r="O250" s="185"/>
      <c r="P250" s="24"/>
    </row>
    <row r="251" spans="1:16" ht="24">
      <c r="A251" s="184" t="s">
        <v>2016</v>
      </c>
      <c r="B251" s="194"/>
      <c r="C251" s="194"/>
      <c r="D251" s="194"/>
      <c r="E251" s="194"/>
      <c r="F251" s="34" t="s">
        <v>88</v>
      </c>
      <c r="G251" s="34" t="s">
        <v>295</v>
      </c>
      <c r="H251" s="34">
        <v>5</v>
      </c>
      <c r="I251" s="34">
        <v>405</v>
      </c>
      <c r="J251" s="35" t="s">
        <v>2017</v>
      </c>
      <c r="K251" s="87">
        <v>16.48</v>
      </c>
      <c r="L251" s="207"/>
      <c r="M251" s="178"/>
      <c r="N251" s="178"/>
      <c r="O251" s="185"/>
      <c r="P251" s="24"/>
    </row>
    <row r="252" spans="1:16" ht="24">
      <c r="A252" s="184" t="s">
        <v>2016</v>
      </c>
      <c r="B252" s="194"/>
      <c r="C252" s="194"/>
      <c r="D252" s="194"/>
      <c r="E252" s="194"/>
      <c r="F252" s="34" t="s">
        <v>88</v>
      </c>
      <c r="G252" s="34" t="s">
        <v>295</v>
      </c>
      <c r="H252" s="34">
        <v>6</v>
      </c>
      <c r="I252" s="34">
        <v>609</v>
      </c>
      <c r="J252" s="35" t="s">
        <v>298</v>
      </c>
      <c r="K252" s="87">
        <v>89.61</v>
      </c>
      <c r="L252" s="207"/>
      <c r="M252" s="178"/>
      <c r="N252" s="178"/>
      <c r="O252" s="185"/>
      <c r="P252" s="24"/>
    </row>
    <row r="253" spans="1:16" ht="24">
      <c r="A253" s="184" t="s">
        <v>2016</v>
      </c>
      <c r="B253" s="194"/>
      <c r="C253" s="194"/>
      <c r="D253" s="194"/>
      <c r="E253" s="194"/>
      <c r="F253" s="34" t="s">
        <v>88</v>
      </c>
      <c r="G253" s="34" t="s">
        <v>299</v>
      </c>
      <c r="H253" s="34">
        <v>10</v>
      </c>
      <c r="I253" s="34">
        <v>1018</v>
      </c>
      <c r="J253" s="35" t="s">
        <v>300</v>
      </c>
      <c r="K253" s="87">
        <v>81.02</v>
      </c>
      <c r="L253" s="207"/>
      <c r="M253" s="178"/>
      <c r="N253" s="178"/>
      <c r="O253" s="185"/>
      <c r="P253" s="24"/>
    </row>
    <row r="254" spans="1:16">
      <c r="A254" s="184" t="s">
        <v>2016</v>
      </c>
      <c r="B254" s="194"/>
      <c r="C254" s="194"/>
      <c r="D254" s="194"/>
      <c r="E254" s="194"/>
      <c r="F254" s="34" t="s">
        <v>88</v>
      </c>
      <c r="G254" s="34" t="s">
        <v>295</v>
      </c>
      <c r="H254" s="34">
        <v>5</v>
      </c>
      <c r="I254" s="34">
        <v>503</v>
      </c>
      <c r="J254" s="35" t="s">
        <v>301</v>
      </c>
      <c r="K254" s="87">
        <v>122.36</v>
      </c>
      <c r="L254" s="207"/>
      <c r="M254" s="178"/>
      <c r="N254" s="178"/>
      <c r="O254" s="185"/>
      <c r="P254" s="24"/>
    </row>
    <row r="255" spans="1:16">
      <c r="A255" s="184" t="s">
        <v>2016</v>
      </c>
      <c r="B255" s="194"/>
      <c r="C255" s="194"/>
      <c r="D255" s="194"/>
      <c r="E255" s="194"/>
      <c r="F255" s="34" t="s">
        <v>88</v>
      </c>
      <c r="G255" s="34" t="s">
        <v>295</v>
      </c>
      <c r="H255" s="34">
        <v>5</v>
      </c>
      <c r="I255" s="34">
        <v>506</v>
      </c>
      <c r="J255" s="35" t="s">
        <v>302</v>
      </c>
      <c r="K255" s="87">
        <v>60.26</v>
      </c>
      <c r="L255" s="207"/>
      <c r="M255" s="178"/>
      <c r="N255" s="178"/>
      <c r="O255" s="185"/>
      <c r="P255" s="24"/>
    </row>
    <row r="256" spans="1:16">
      <c r="A256" s="184" t="s">
        <v>2016</v>
      </c>
      <c r="B256" s="194" t="s">
        <v>314</v>
      </c>
      <c r="C256" s="194">
        <v>19870005</v>
      </c>
      <c r="D256" s="194">
        <v>16</v>
      </c>
      <c r="E256" s="194">
        <v>1</v>
      </c>
      <c r="F256" s="36" t="s">
        <v>120</v>
      </c>
      <c r="G256" s="36" t="s">
        <v>291</v>
      </c>
      <c r="H256" s="36">
        <v>4</v>
      </c>
      <c r="I256" s="36">
        <v>456</v>
      </c>
      <c r="J256" s="35" t="s">
        <v>294</v>
      </c>
      <c r="K256" s="87">
        <v>28.09</v>
      </c>
      <c r="L256" s="207">
        <v>39.706708259061195</v>
      </c>
      <c r="M256" s="178">
        <f>15+4*D256/3+4*(E256/2)/3</f>
        <v>36.999999999999993</v>
      </c>
      <c r="N256" s="178">
        <f>L256-M256</f>
        <v>2.7067082590612017</v>
      </c>
      <c r="O256" s="185">
        <f>SUMPRODUCT(TEXT(N256-{0,5,15,25,35},"0;\0")*{0,2,3,3,7})</f>
        <v>0</v>
      </c>
      <c r="P256" s="24"/>
    </row>
    <row r="257" spans="1:16">
      <c r="A257" s="184" t="s">
        <v>2018</v>
      </c>
      <c r="B257" s="194"/>
      <c r="C257" s="194"/>
      <c r="D257" s="194"/>
      <c r="E257" s="194"/>
      <c r="F257" s="34" t="s">
        <v>120</v>
      </c>
      <c r="G257" s="34" t="s">
        <v>291</v>
      </c>
      <c r="H257" s="34">
        <v>3</v>
      </c>
      <c r="I257" s="34">
        <v>355</v>
      </c>
      <c r="J257" s="35" t="s">
        <v>294</v>
      </c>
      <c r="K257" s="87">
        <v>25.81</v>
      </c>
      <c r="L257" s="207"/>
      <c r="M257" s="178"/>
      <c r="N257" s="178"/>
      <c r="O257" s="185"/>
      <c r="P257" s="24"/>
    </row>
    <row r="258" spans="1:16">
      <c r="A258" s="184" t="s">
        <v>2018</v>
      </c>
      <c r="B258" s="194"/>
      <c r="C258" s="194"/>
      <c r="D258" s="194"/>
      <c r="E258" s="194"/>
      <c r="F258" s="34" t="s">
        <v>88</v>
      </c>
      <c r="G258" s="34" t="s">
        <v>295</v>
      </c>
      <c r="H258" s="34">
        <v>6</v>
      </c>
      <c r="I258" s="34">
        <v>610</v>
      </c>
      <c r="J258" s="37" t="s">
        <v>315</v>
      </c>
      <c r="K258" s="87">
        <v>18.100000000000001</v>
      </c>
      <c r="L258" s="207"/>
      <c r="M258" s="178"/>
      <c r="N258" s="178"/>
      <c r="O258" s="185"/>
      <c r="P258" s="24"/>
    </row>
    <row r="259" spans="1:16">
      <c r="A259" s="184" t="s">
        <v>2018</v>
      </c>
      <c r="B259" s="194"/>
      <c r="C259" s="194"/>
      <c r="D259" s="194"/>
      <c r="E259" s="194"/>
      <c r="F259" s="33" t="s">
        <v>2019</v>
      </c>
      <c r="G259" s="34" t="s">
        <v>2020</v>
      </c>
      <c r="H259" s="34">
        <v>6</v>
      </c>
      <c r="I259" s="34">
        <v>600</v>
      </c>
      <c r="J259" s="35" t="s">
        <v>2021</v>
      </c>
      <c r="K259" s="87">
        <v>33.799999999999997</v>
      </c>
      <c r="L259" s="207"/>
      <c r="M259" s="178"/>
      <c r="N259" s="178"/>
      <c r="O259" s="185"/>
      <c r="P259" s="24"/>
    </row>
    <row r="260" spans="1:16">
      <c r="A260" s="184" t="s">
        <v>2018</v>
      </c>
      <c r="B260" s="194"/>
      <c r="C260" s="194"/>
      <c r="D260" s="194"/>
      <c r="E260" s="194"/>
      <c r="F260" s="33" t="s">
        <v>120</v>
      </c>
      <c r="G260" s="34" t="s">
        <v>291</v>
      </c>
      <c r="H260" s="34">
        <v>3</v>
      </c>
      <c r="I260" s="34">
        <v>362</v>
      </c>
      <c r="J260" s="35" t="s">
        <v>292</v>
      </c>
      <c r="K260" s="87">
        <v>64.819999999999993</v>
      </c>
      <c r="L260" s="207"/>
      <c r="M260" s="178"/>
      <c r="N260" s="178"/>
      <c r="O260" s="185"/>
      <c r="P260" s="24"/>
    </row>
    <row r="261" spans="1:16">
      <c r="A261" s="184" t="s">
        <v>2018</v>
      </c>
      <c r="B261" s="194"/>
      <c r="C261" s="194"/>
      <c r="D261" s="194"/>
      <c r="E261" s="194"/>
      <c r="F261" s="33" t="s">
        <v>120</v>
      </c>
      <c r="G261" s="34" t="s">
        <v>295</v>
      </c>
      <c r="H261" s="34">
        <v>4</v>
      </c>
      <c r="I261" s="34">
        <v>404</v>
      </c>
      <c r="J261" s="35" t="s">
        <v>296</v>
      </c>
      <c r="K261" s="87">
        <v>16.489999999999998</v>
      </c>
      <c r="L261" s="207"/>
      <c r="M261" s="178"/>
      <c r="N261" s="178"/>
      <c r="O261" s="185"/>
      <c r="P261" s="24"/>
    </row>
    <row r="262" spans="1:16" ht="24">
      <c r="A262" s="184" t="s">
        <v>2018</v>
      </c>
      <c r="B262" s="194"/>
      <c r="C262" s="194"/>
      <c r="D262" s="194"/>
      <c r="E262" s="194"/>
      <c r="F262" s="34" t="s">
        <v>88</v>
      </c>
      <c r="G262" s="34" t="s">
        <v>299</v>
      </c>
      <c r="H262" s="34">
        <v>10</v>
      </c>
      <c r="I262" s="34">
        <v>1018</v>
      </c>
      <c r="J262" s="35" t="s">
        <v>300</v>
      </c>
      <c r="K262" s="87">
        <v>81.02</v>
      </c>
      <c r="L262" s="207"/>
      <c r="M262" s="178"/>
      <c r="N262" s="178"/>
      <c r="O262" s="185"/>
      <c r="P262" s="24"/>
    </row>
    <row r="263" spans="1:16">
      <c r="A263" s="184" t="s">
        <v>2022</v>
      </c>
      <c r="B263" s="194" t="s">
        <v>2023</v>
      </c>
      <c r="C263" s="194">
        <v>20150074</v>
      </c>
      <c r="D263" s="194">
        <v>5</v>
      </c>
      <c r="E263" s="194">
        <v>2</v>
      </c>
      <c r="F263" s="36" t="s">
        <v>88</v>
      </c>
      <c r="G263" s="36" t="s">
        <v>295</v>
      </c>
      <c r="H263" s="36">
        <v>5</v>
      </c>
      <c r="I263" s="36">
        <v>508</v>
      </c>
      <c r="J263" s="35" t="s">
        <v>316</v>
      </c>
      <c r="K263" s="87">
        <v>18.100000000000001</v>
      </c>
      <c r="L263" s="207">
        <v>26.695675884028827</v>
      </c>
      <c r="M263" s="178">
        <f>15+4*D263/3+4*(E263/2)/3</f>
        <v>23</v>
      </c>
      <c r="N263" s="178">
        <f>L263-M263</f>
        <v>3.6956758840288266</v>
      </c>
      <c r="O263" s="185">
        <f>SUMPRODUCT(TEXT(N263-{0,5,15,25,35},"0;\0")*{0,2,3,3,7})</f>
        <v>0</v>
      </c>
      <c r="P263" s="24"/>
    </row>
    <row r="264" spans="1:16">
      <c r="A264" s="184" t="s">
        <v>2018</v>
      </c>
      <c r="B264" s="194"/>
      <c r="C264" s="194"/>
      <c r="D264" s="194"/>
      <c r="E264" s="194"/>
      <c r="F264" s="34" t="s">
        <v>88</v>
      </c>
      <c r="G264" s="34" t="s">
        <v>295</v>
      </c>
      <c r="H264" s="34">
        <v>6</v>
      </c>
      <c r="I264" s="34">
        <v>605</v>
      </c>
      <c r="J264" s="35" t="s">
        <v>313</v>
      </c>
      <c r="K264" s="87">
        <v>16.52</v>
      </c>
      <c r="L264" s="207"/>
      <c r="M264" s="178"/>
      <c r="N264" s="178"/>
      <c r="O264" s="185"/>
      <c r="P264" s="24"/>
    </row>
    <row r="265" spans="1:16">
      <c r="A265" s="184" t="s">
        <v>2018</v>
      </c>
      <c r="B265" s="194"/>
      <c r="C265" s="194"/>
      <c r="D265" s="194"/>
      <c r="E265" s="194"/>
      <c r="F265" s="34" t="s">
        <v>88</v>
      </c>
      <c r="G265" s="34" t="s">
        <v>295</v>
      </c>
      <c r="H265" s="34">
        <v>5</v>
      </c>
      <c r="I265" s="34">
        <v>503</v>
      </c>
      <c r="J265" s="35" t="s">
        <v>301</v>
      </c>
      <c r="K265" s="87">
        <v>122.36</v>
      </c>
      <c r="L265" s="207"/>
      <c r="M265" s="178"/>
      <c r="N265" s="178"/>
      <c r="O265" s="185"/>
      <c r="P265" s="24"/>
    </row>
    <row r="266" spans="1:16">
      <c r="A266" s="184" t="s">
        <v>2018</v>
      </c>
      <c r="B266" s="194"/>
      <c r="C266" s="194"/>
      <c r="D266" s="194"/>
      <c r="E266" s="194"/>
      <c r="F266" s="33" t="s">
        <v>120</v>
      </c>
      <c r="G266" s="34" t="s">
        <v>295</v>
      </c>
      <c r="H266" s="34">
        <v>4</v>
      </c>
      <c r="I266" s="34">
        <v>404</v>
      </c>
      <c r="J266" s="35" t="s">
        <v>296</v>
      </c>
      <c r="K266" s="87">
        <v>16.489999999999998</v>
      </c>
      <c r="L266" s="207"/>
      <c r="M266" s="178"/>
      <c r="N266" s="178"/>
      <c r="O266" s="185"/>
      <c r="P266" s="24"/>
    </row>
    <row r="267" spans="1:16" ht="24">
      <c r="A267" s="184" t="s">
        <v>2018</v>
      </c>
      <c r="B267" s="194"/>
      <c r="C267" s="194"/>
      <c r="D267" s="194"/>
      <c r="E267" s="194"/>
      <c r="F267" s="34" t="s">
        <v>120</v>
      </c>
      <c r="G267" s="34" t="s">
        <v>291</v>
      </c>
      <c r="H267" s="34">
        <v>4</v>
      </c>
      <c r="I267" s="34">
        <v>461</v>
      </c>
      <c r="J267" s="35" t="s">
        <v>2024</v>
      </c>
      <c r="K267" s="87">
        <v>64.84</v>
      </c>
      <c r="L267" s="207"/>
      <c r="M267" s="178"/>
      <c r="N267" s="178"/>
      <c r="O267" s="185"/>
      <c r="P267" s="24"/>
    </row>
    <row r="268" spans="1:16" ht="24">
      <c r="A268" s="184" t="s">
        <v>2018</v>
      </c>
      <c r="B268" s="194"/>
      <c r="C268" s="194"/>
      <c r="D268" s="194"/>
      <c r="E268" s="194"/>
      <c r="F268" s="34" t="s">
        <v>88</v>
      </c>
      <c r="G268" s="34" t="s">
        <v>299</v>
      </c>
      <c r="H268" s="34">
        <v>10</v>
      </c>
      <c r="I268" s="34">
        <v>1018</v>
      </c>
      <c r="J268" s="35" t="s">
        <v>300</v>
      </c>
      <c r="K268" s="87">
        <v>81.02</v>
      </c>
      <c r="L268" s="207"/>
      <c r="M268" s="178"/>
      <c r="N268" s="178"/>
      <c r="O268" s="185"/>
      <c r="P268" s="24"/>
    </row>
    <row r="269" spans="1:16">
      <c r="A269" s="184" t="s">
        <v>2018</v>
      </c>
      <c r="B269" s="194"/>
      <c r="C269" s="194"/>
      <c r="D269" s="194"/>
      <c r="E269" s="194"/>
      <c r="F269" s="34" t="s">
        <v>88</v>
      </c>
      <c r="G269" s="34" t="s">
        <v>295</v>
      </c>
      <c r="H269" s="34">
        <v>5</v>
      </c>
      <c r="I269" s="34">
        <v>503</v>
      </c>
      <c r="J269" s="35" t="s">
        <v>301</v>
      </c>
      <c r="K269" s="87">
        <v>122.36</v>
      </c>
      <c r="L269" s="207"/>
      <c r="M269" s="178"/>
      <c r="N269" s="178"/>
      <c r="O269" s="185"/>
      <c r="P269" s="24"/>
    </row>
    <row r="270" spans="1:16">
      <c r="A270" s="184" t="s">
        <v>2018</v>
      </c>
      <c r="B270" s="194" t="s">
        <v>317</v>
      </c>
      <c r="C270" s="194">
        <v>20070040</v>
      </c>
      <c r="D270" s="194">
        <v>2</v>
      </c>
      <c r="E270" s="194">
        <v>2</v>
      </c>
      <c r="F270" s="36" t="s">
        <v>120</v>
      </c>
      <c r="G270" s="36" t="s">
        <v>291</v>
      </c>
      <c r="H270" s="36">
        <v>4</v>
      </c>
      <c r="I270" s="36">
        <v>456</v>
      </c>
      <c r="J270" s="35" t="s">
        <v>294</v>
      </c>
      <c r="K270" s="87">
        <v>28.09</v>
      </c>
      <c r="L270" s="207">
        <v>18.692364721646236</v>
      </c>
      <c r="M270" s="178">
        <f>15+4*D270/3+4*(E270/2)/3</f>
        <v>19</v>
      </c>
      <c r="N270" s="178">
        <f>L270-M270</f>
        <v>-0.30763527835376436</v>
      </c>
      <c r="O270" s="185">
        <f>SUMPRODUCT(TEXT(N270-{0,5,15,25,35},"0;\0")*{0,2,3,3,7})</f>
        <v>0</v>
      </c>
      <c r="P270" s="24"/>
    </row>
    <row r="271" spans="1:16">
      <c r="A271" s="184" t="s">
        <v>2025</v>
      </c>
      <c r="B271" s="194"/>
      <c r="C271" s="194"/>
      <c r="D271" s="194"/>
      <c r="E271" s="194"/>
      <c r="F271" s="34" t="s">
        <v>120</v>
      </c>
      <c r="G271" s="34" t="s">
        <v>291</v>
      </c>
      <c r="H271" s="34">
        <v>4</v>
      </c>
      <c r="I271" s="34">
        <v>454</v>
      </c>
      <c r="J271" s="35" t="s">
        <v>318</v>
      </c>
      <c r="K271" s="87">
        <v>25.86</v>
      </c>
      <c r="L271" s="207"/>
      <c r="M271" s="178"/>
      <c r="N271" s="178"/>
      <c r="O271" s="185"/>
      <c r="P271" s="24"/>
    </row>
    <row r="272" spans="1:16">
      <c r="A272" s="184" t="s">
        <v>2025</v>
      </c>
      <c r="B272" s="194"/>
      <c r="C272" s="194"/>
      <c r="D272" s="194"/>
      <c r="E272" s="194"/>
      <c r="F272" s="33" t="s">
        <v>120</v>
      </c>
      <c r="G272" s="34" t="s">
        <v>291</v>
      </c>
      <c r="H272" s="34">
        <v>3</v>
      </c>
      <c r="I272" s="34">
        <v>362</v>
      </c>
      <c r="J272" s="35" t="s">
        <v>292</v>
      </c>
      <c r="K272" s="87">
        <v>64.819999999999993</v>
      </c>
      <c r="L272" s="207"/>
      <c r="M272" s="178"/>
      <c r="N272" s="178"/>
      <c r="O272" s="185"/>
      <c r="P272" s="24"/>
    </row>
    <row r="273" spans="1:16" ht="24">
      <c r="A273" s="184" t="s">
        <v>2025</v>
      </c>
      <c r="B273" s="194"/>
      <c r="C273" s="194"/>
      <c r="D273" s="194"/>
      <c r="E273" s="194"/>
      <c r="F273" s="34" t="s">
        <v>88</v>
      </c>
      <c r="G273" s="34" t="s">
        <v>295</v>
      </c>
      <c r="H273" s="34">
        <v>5</v>
      </c>
      <c r="I273" s="34">
        <v>405</v>
      </c>
      <c r="J273" s="35" t="s">
        <v>2026</v>
      </c>
      <c r="K273" s="87">
        <v>16.48</v>
      </c>
      <c r="L273" s="207"/>
      <c r="M273" s="178"/>
      <c r="N273" s="178"/>
      <c r="O273" s="185"/>
      <c r="P273" s="24"/>
    </row>
    <row r="274" spans="1:16">
      <c r="A274" s="184" t="s">
        <v>2025</v>
      </c>
      <c r="B274" s="194"/>
      <c r="C274" s="194"/>
      <c r="D274" s="194"/>
      <c r="E274" s="194"/>
      <c r="F274" s="33" t="s">
        <v>120</v>
      </c>
      <c r="G274" s="34" t="s">
        <v>295</v>
      </c>
      <c r="H274" s="34">
        <v>4</v>
      </c>
      <c r="I274" s="34">
        <v>404</v>
      </c>
      <c r="J274" s="35" t="s">
        <v>296</v>
      </c>
      <c r="K274" s="87">
        <v>16.489999999999998</v>
      </c>
      <c r="L274" s="207"/>
      <c r="M274" s="178"/>
      <c r="N274" s="178"/>
      <c r="O274" s="185"/>
      <c r="P274" s="24"/>
    </row>
    <row r="275" spans="1:16" ht="24">
      <c r="A275" s="184" t="s">
        <v>2025</v>
      </c>
      <c r="B275" s="194"/>
      <c r="C275" s="194"/>
      <c r="D275" s="194"/>
      <c r="E275" s="194"/>
      <c r="F275" s="34" t="s">
        <v>88</v>
      </c>
      <c r="G275" s="34" t="s">
        <v>295</v>
      </c>
      <c r="H275" s="34">
        <v>6</v>
      </c>
      <c r="I275" s="34">
        <v>609</v>
      </c>
      <c r="J275" s="35" t="s">
        <v>298</v>
      </c>
      <c r="K275" s="87">
        <v>89.61</v>
      </c>
      <c r="L275" s="207"/>
      <c r="M275" s="178"/>
      <c r="N275" s="178"/>
      <c r="O275" s="185"/>
      <c r="P275" s="24"/>
    </row>
    <row r="276" spans="1:16" ht="24">
      <c r="A276" s="184" t="s">
        <v>2025</v>
      </c>
      <c r="B276" s="194"/>
      <c r="C276" s="194"/>
      <c r="D276" s="194"/>
      <c r="E276" s="194"/>
      <c r="F276" s="34" t="s">
        <v>88</v>
      </c>
      <c r="G276" s="34" t="s">
        <v>299</v>
      </c>
      <c r="H276" s="34">
        <v>10</v>
      </c>
      <c r="I276" s="34">
        <v>1018</v>
      </c>
      <c r="J276" s="35" t="s">
        <v>300</v>
      </c>
      <c r="K276" s="87">
        <v>81.02</v>
      </c>
      <c r="L276" s="207"/>
      <c r="M276" s="178"/>
      <c r="N276" s="178"/>
      <c r="O276" s="185"/>
      <c r="P276" s="24"/>
    </row>
    <row r="277" spans="1:16">
      <c r="A277" s="184" t="s">
        <v>2025</v>
      </c>
      <c r="B277" s="194"/>
      <c r="C277" s="194"/>
      <c r="D277" s="194"/>
      <c r="E277" s="194"/>
      <c r="F277" s="34" t="s">
        <v>88</v>
      </c>
      <c r="G277" s="34" t="s">
        <v>295</v>
      </c>
      <c r="H277" s="34">
        <v>5</v>
      </c>
      <c r="I277" s="34">
        <v>503</v>
      </c>
      <c r="J277" s="35" t="s">
        <v>301</v>
      </c>
      <c r="K277" s="87">
        <v>122.36</v>
      </c>
      <c r="L277" s="207"/>
      <c r="M277" s="178"/>
      <c r="N277" s="178"/>
      <c r="O277" s="185"/>
      <c r="P277" s="24"/>
    </row>
    <row r="278" spans="1:16">
      <c r="A278" s="184" t="s">
        <v>2025</v>
      </c>
      <c r="B278" s="194"/>
      <c r="C278" s="194"/>
      <c r="D278" s="194"/>
      <c r="E278" s="194"/>
      <c r="F278" s="34" t="s">
        <v>88</v>
      </c>
      <c r="G278" s="34" t="s">
        <v>295</v>
      </c>
      <c r="H278" s="34">
        <v>5</v>
      </c>
      <c r="I278" s="34">
        <v>506</v>
      </c>
      <c r="J278" s="35" t="s">
        <v>302</v>
      </c>
      <c r="K278" s="87">
        <v>60.26</v>
      </c>
      <c r="L278" s="207"/>
      <c r="M278" s="178"/>
      <c r="N278" s="178"/>
      <c r="O278" s="185"/>
      <c r="P278" s="24"/>
    </row>
    <row r="279" spans="1:16">
      <c r="A279" s="184" t="s">
        <v>2025</v>
      </c>
      <c r="B279" s="194" t="s">
        <v>319</v>
      </c>
      <c r="C279" s="194">
        <v>20140041</v>
      </c>
      <c r="D279" s="194">
        <v>2</v>
      </c>
      <c r="E279" s="194">
        <v>2</v>
      </c>
      <c r="F279" s="36" t="s">
        <v>120</v>
      </c>
      <c r="G279" s="36" t="s">
        <v>291</v>
      </c>
      <c r="H279" s="36">
        <v>4</v>
      </c>
      <c r="I279" s="36">
        <v>456</v>
      </c>
      <c r="J279" s="35" t="s">
        <v>294</v>
      </c>
      <c r="K279" s="87">
        <v>28.09</v>
      </c>
      <c r="L279" s="207">
        <v>21.969817102598618</v>
      </c>
      <c r="M279" s="178">
        <f>15+4*D279/3+4*(E279/2)/3</f>
        <v>19</v>
      </c>
      <c r="N279" s="178">
        <f>L279-M279</f>
        <v>2.9698171025986184</v>
      </c>
      <c r="O279" s="185">
        <f>SUMPRODUCT(TEXT(N279-{0,5,15,25,35},"0;\0")*{0,2,3,3,7})</f>
        <v>0</v>
      </c>
      <c r="P279" s="24"/>
    </row>
    <row r="280" spans="1:16">
      <c r="A280" s="184" t="s">
        <v>1816</v>
      </c>
      <c r="B280" s="194"/>
      <c r="C280" s="194"/>
      <c r="D280" s="194"/>
      <c r="E280" s="194"/>
      <c r="F280" s="34" t="s">
        <v>88</v>
      </c>
      <c r="G280" s="34" t="s">
        <v>295</v>
      </c>
      <c r="H280" s="34">
        <v>6</v>
      </c>
      <c r="I280" s="34">
        <v>603</v>
      </c>
      <c r="J280" s="35" t="s">
        <v>307</v>
      </c>
      <c r="K280" s="87">
        <v>20.47</v>
      </c>
      <c r="L280" s="207"/>
      <c r="M280" s="178"/>
      <c r="N280" s="178"/>
      <c r="O280" s="185"/>
      <c r="P280" s="24"/>
    </row>
    <row r="281" spans="1:16">
      <c r="A281" s="184" t="s">
        <v>1816</v>
      </c>
      <c r="B281" s="194"/>
      <c r="C281" s="194"/>
      <c r="D281" s="194"/>
      <c r="E281" s="194"/>
      <c r="F281" s="33" t="s">
        <v>120</v>
      </c>
      <c r="G281" s="34" t="s">
        <v>291</v>
      </c>
      <c r="H281" s="34">
        <v>3</v>
      </c>
      <c r="I281" s="34">
        <v>362</v>
      </c>
      <c r="J281" s="35" t="s">
        <v>292</v>
      </c>
      <c r="K281" s="87">
        <v>64.819999999999993</v>
      </c>
      <c r="L281" s="207"/>
      <c r="M281" s="178"/>
      <c r="N281" s="178"/>
      <c r="O281" s="185"/>
      <c r="P281" s="24"/>
    </row>
    <row r="282" spans="1:16">
      <c r="A282" s="184" t="s">
        <v>1816</v>
      </c>
      <c r="B282" s="194"/>
      <c r="C282" s="194"/>
      <c r="D282" s="194"/>
      <c r="E282" s="194"/>
      <c r="F282" s="33" t="s">
        <v>1817</v>
      </c>
      <c r="G282" s="34" t="s">
        <v>1818</v>
      </c>
      <c r="H282" s="34">
        <v>6</v>
      </c>
      <c r="I282" s="34">
        <v>600</v>
      </c>
      <c r="J282" s="35" t="s">
        <v>1819</v>
      </c>
      <c r="K282" s="87">
        <v>33.799999999999997</v>
      </c>
      <c r="L282" s="207"/>
      <c r="M282" s="178"/>
      <c r="N282" s="178"/>
      <c r="O282" s="185"/>
      <c r="P282" s="24"/>
    </row>
    <row r="283" spans="1:16" ht="24">
      <c r="A283" s="184" t="s">
        <v>1816</v>
      </c>
      <c r="B283" s="194"/>
      <c r="C283" s="194"/>
      <c r="D283" s="194"/>
      <c r="E283" s="194"/>
      <c r="F283" s="34" t="s">
        <v>1817</v>
      </c>
      <c r="G283" s="34" t="s">
        <v>1818</v>
      </c>
      <c r="H283" s="34">
        <v>4</v>
      </c>
      <c r="I283" s="34">
        <v>409</v>
      </c>
      <c r="J283" s="35" t="s">
        <v>308</v>
      </c>
      <c r="K283" s="87">
        <v>16.48</v>
      </c>
      <c r="L283" s="207"/>
      <c r="M283" s="178"/>
      <c r="N283" s="178"/>
      <c r="O283" s="185"/>
      <c r="P283" s="24"/>
    </row>
    <row r="284" spans="1:16">
      <c r="A284" s="184" t="s">
        <v>1816</v>
      </c>
      <c r="B284" s="194"/>
      <c r="C284" s="194"/>
      <c r="D284" s="194"/>
      <c r="E284" s="194"/>
      <c r="F284" s="33" t="s">
        <v>120</v>
      </c>
      <c r="G284" s="34" t="s">
        <v>295</v>
      </c>
      <c r="H284" s="34">
        <v>4</v>
      </c>
      <c r="I284" s="34">
        <v>404</v>
      </c>
      <c r="J284" s="35" t="s">
        <v>296</v>
      </c>
      <c r="K284" s="87">
        <v>16.489999999999998</v>
      </c>
      <c r="L284" s="207"/>
      <c r="M284" s="178"/>
      <c r="N284" s="178"/>
      <c r="O284" s="185"/>
      <c r="P284" s="24"/>
    </row>
    <row r="285" spans="1:16" ht="24">
      <c r="A285" s="184" t="s">
        <v>1816</v>
      </c>
      <c r="B285" s="194"/>
      <c r="C285" s="194"/>
      <c r="D285" s="194"/>
      <c r="E285" s="194"/>
      <c r="F285" s="34" t="s">
        <v>88</v>
      </c>
      <c r="G285" s="34" t="s">
        <v>295</v>
      </c>
      <c r="H285" s="34">
        <v>6</v>
      </c>
      <c r="I285" s="34">
        <v>609</v>
      </c>
      <c r="J285" s="35" t="s">
        <v>298</v>
      </c>
      <c r="K285" s="87">
        <v>89.61</v>
      </c>
      <c r="L285" s="207"/>
      <c r="M285" s="178"/>
      <c r="N285" s="178"/>
      <c r="O285" s="185"/>
      <c r="P285" s="24"/>
    </row>
    <row r="286" spans="1:16" ht="24">
      <c r="A286" s="184" t="s">
        <v>1816</v>
      </c>
      <c r="B286" s="194"/>
      <c r="C286" s="194"/>
      <c r="D286" s="194"/>
      <c r="E286" s="194"/>
      <c r="F286" s="34" t="s">
        <v>88</v>
      </c>
      <c r="G286" s="34" t="s">
        <v>299</v>
      </c>
      <c r="H286" s="34">
        <v>10</v>
      </c>
      <c r="I286" s="34">
        <v>1018</v>
      </c>
      <c r="J286" s="35" t="s">
        <v>300</v>
      </c>
      <c r="K286" s="87">
        <v>81.02</v>
      </c>
      <c r="L286" s="207"/>
      <c r="M286" s="178"/>
      <c r="N286" s="178"/>
      <c r="O286" s="185"/>
      <c r="P286" s="24"/>
    </row>
    <row r="287" spans="1:16">
      <c r="A287" s="184" t="s">
        <v>1816</v>
      </c>
      <c r="B287" s="194"/>
      <c r="C287" s="194"/>
      <c r="D287" s="194"/>
      <c r="E287" s="194"/>
      <c r="F287" s="34" t="s">
        <v>88</v>
      </c>
      <c r="G287" s="34" t="s">
        <v>295</v>
      </c>
      <c r="H287" s="34">
        <v>5</v>
      </c>
      <c r="I287" s="34">
        <v>503</v>
      </c>
      <c r="J287" s="35" t="s">
        <v>301</v>
      </c>
      <c r="K287" s="87">
        <v>122.36</v>
      </c>
      <c r="L287" s="207"/>
      <c r="M287" s="178"/>
      <c r="N287" s="178"/>
      <c r="O287" s="185"/>
      <c r="P287" s="24"/>
    </row>
    <row r="288" spans="1:16">
      <c r="A288" s="184" t="s">
        <v>1816</v>
      </c>
      <c r="B288" s="194" t="s">
        <v>320</v>
      </c>
      <c r="C288" s="194">
        <v>20050067</v>
      </c>
      <c r="D288" s="194">
        <v>13</v>
      </c>
      <c r="E288" s="194">
        <v>1</v>
      </c>
      <c r="F288" s="36" t="s">
        <v>120</v>
      </c>
      <c r="G288" s="36" t="s">
        <v>291</v>
      </c>
      <c r="H288" s="36">
        <v>4</v>
      </c>
      <c r="I288" s="36">
        <v>458</v>
      </c>
      <c r="J288" s="35" t="s">
        <v>294</v>
      </c>
      <c r="K288" s="87">
        <v>28.01</v>
      </c>
      <c r="L288" s="207">
        <v>36.148061691343209</v>
      </c>
      <c r="M288" s="178">
        <f>15+4*D288/3+4*(E288/2)/3</f>
        <v>32.999999999999993</v>
      </c>
      <c r="N288" s="178">
        <f>L288-M288</f>
        <v>3.1480616913432158</v>
      </c>
      <c r="O288" s="185">
        <f>SUMPRODUCT(TEXT(N288-{0,5,15,25,35},"0;\0")*{0,2,3,3,7})</f>
        <v>0</v>
      </c>
      <c r="P288" s="24"/>
    </row>
    <row r="289" spans="1:16">
      <c r="A289" s="184" t="s">
        <v>2027</v>
      </c>
      <c r="B289" s="194"/>
      <c r="C289" s="194"/>
      <c r="D289" s="194"/>
      <c r="E289" s="194"/>
      <c r="F289" s="33" t="s">
        <v>88</v>
      </c>
      <c r="G289" s="34" t="s">
        <v>295</v>
      </c>
      <c r="H289" s="34">
        <v>6</v>
      </c>
      <c r="I289" s="34">
        <v>608</v>
      </c>
      <c r="J289" s="35" t="s">
        <v>321</v>
      </c>
      <c r="K289" s="87">
        <v>17.3</v>
      </c>
      <c r="L289" s="207"/>
      <c r="M289" s="178"/>
      <c r="N289" s="178"/>
      <c r="O289" s="185"/>
      <c r="P289" s="24"/>
    </row>
    <row r="290" spans="1:16">
      <c r="A290" s="184" t="s">
        <v>2027</v>
      </c>
      <c r="B290" s="194"/>
      <c r="C290" s="194"/>
      <c r="D290" s="194"/>
      <c r="E290" s="194"/>
      <c r="F290" s="34" t="s">
        <v>120</v>
      </c>
      <c r="G290" s="34" t="s">
        <v>295</v>
      </c>
      <c r="H290" s="34">
        <v>5</v>
      </c>
      <c r="I290" s="34">
        <v>500</v>
      </c>
      <c r="J290" s="35" t="s">
        <v>305</v>
      </c>
      <c r="K290" s="87">
        <v>33.799999999999997</v>
      </c>
      <c r="L290" s="207"/>
      <c r="M290" s="178"/>
      <c r="N290" s="178"/>
      <c r="O290" s="185"/>
      <c r="P290" s="24"/>
    </row>
    <row r="291" spans="1:16">
      <c r="A291" s="184" t="s">
        <v>2027</v>
      </c>
      <c r="B291" s="194"/>
      <c r="C291" s="194"/>
      <c r="D291" s="194"/>
      <c r="E291" s="194"/>
      <c r="F291" s="33" t="s">
        <v>120</v>
      </c>
      <c r="G291" s="34" t="s">
        <v>291</v>
      </c>
      <c r="H291" s="34">
        <v>3</v>
      </c>
      <c r="I291" s="34">
        <v>362</v>
      </c>
      <c r="J291" s="35" t="s">
        <v>292</v>
      </c>
      <c r="K291" s="87">
        <v>64.819999999999993</v>
      </c>
      <c r="L291" s="207"/>
      <c r="M291" s="178"/>
      <c r="N291" s="178"/>
      <c r="O291" s="185"/>
      <c r="P291" s="24"/>
    </row>
    <row r="292" spans="1:16" ht="24">
      <c r="A292" s="184" t="s">
        <v>2027</v>
      </c>
      <c r="B292" s="194"/>
      <c r="C292" s="194"/>
      <c r="D292" s="194"/>
      <c r="E292" s="194"/>
      <c r="F292" s="34" t="s">
        <v>2028</v>
      </c>
      <c r="G292" s="34" t="s">
        <v>2029</v>
      </c>
      <c r="H292" s="34">
        <v>4</v>
      </c>
      <c r="I292" s="34">
        <v>409</v>
      </c>
      <c r="J292" s="35" t="s">
        <v>308</v>
      </c>
      <c r="K292" s="87">
        <v>16.48</v>
      </c>
      <c r="L292" s="207"/>
      <c r="M292" s="178"/>
      <c r="N292" s="178"/>
      <c r="O292" s="185"/>
      <c r="P292" s="24"/>
    </row>
    <row r="293" spans="1:16">
      <c r="A293" s="184" t="s">
        <v>2027</v>
      </c>
      <c r="B293" s="194"/>
      <c r="C293" s="194"/>
      <c r="D293" s="194"/>
      <c r="E293" s="194"/>
      <c r="F293" s="33" t="s">
        <v>120</v>
      </c>
      <c r="G293" s="34" t="s">
        <v>295</v>
      </c>
      <c r="H293" s="34">
        <v>4</v>
      </c>
      <c r="I293" s="34">
        <v>404</v>
      </c>
      <c r="J293" s="35" t="s">
        <v>296</v>
      </c>
      <c r="K293" s="87">
        <v>16.489999999999998</v>
      </c>
      <c r="L293" s="207"/>
      <c r="M293" s="178"/>
      <c r="N293" s="178"/>
      <c r="O293" s="185"/>
      <c r="P293" s="24"/>
    </row>
    <row r="294" spans="1:16" ht="24">
      <c r="A294" s="184" t="s">
        <v>2027</v>
      </c>
      <c r="B294" s="194"/>
      <c r="C294" s="194"/>
      <c r="D294" s="194"/>
      <c r="E294" s="194"/>
      <c r="F294" s="34" t="s">
        <v>120</v>
      </c>
      <c r="G294" s="34" t="s">
        <v>291</v>
      </c>
      <c r="H294" s="34">
        <v>4</v>
      </c>
      <c r="I294" s="34">
        <v>461</v>
      </c>
      <c r="J294" s="35" t="s">
        <v>2030</v>
      </c>
      <c r="K294" s="87">
        <v>64.84</v>
      </c>
      <c r="L294" s="207"/>
      <c r="M294" s="178"/>
      <c r="N294" s="178"/>
      <c r="O294" s="185"/>
      <c r="P294" s="24"/>
    </row>
    <row r="295" spans="1:16">
      <c r="A295" s="184" t="s">
        <v>2027</v>
      </c>
      <c r="B295" s="194"/>
      <c r="C295" s="194"/>
      <c r="D295" s="194"/>
      <c r="E295" s="194"/>
      <c r="F295" s="34" t="s">
        <v>2028</v>
      </c>
      <c r="G295" s="34" t="s">
        <v>2029</v>
      </c>
      <c r="H295" s="34">
        <v>4</v>
      </c>
      <c r="I295" s="34">
        <v>413</v>
      </c>
      <c r="J295" s="35" t="s">
        <v>2031</v>
      </c>
      <c r="K295" s="87">
        <v>29.57</v>
      </c>
      <c r="L295" s="207"/>
      <c r="M295" s="178"/>
      <c r="N295" s="178"/>
      <c r="O295" s="185"/>
      <c r="P295" s="24"/>
    </row>
    <row r="296" spans="1:16" ht="24">
      <c r="A296" s="184" t="s">
        <v>2027</v>
      </c>
      <c r="B296" s="194"/>
      <c r="C296" s="194"/>
      <c r="D296" s="194"/>
      <c r="E296" s="194"/>
      <c r="F296" s="34" t="s">
        <v>88</v>
      </c>
      <c r="G296" s="34" t="s">
        <v>295</v>
      </c>
      <c r="H296" s="34">
        <v>6</v>
      </c>
      <c r="I296" s="34">
        <v>609</v>
      </c>
      <c r="J296" s="35" t="s">
        <v>298</v>
      </c>
      <c r="K296" s="87">
        <v>89.61</v>
      </c>
      <c r="L296" s="207"/>
      <c r="M296" s="178"/>
      <c r="N296" s="178"/>
      <c r="O296" s="185"/>
      <c r="P296" s="24"/>
    </row>
    <row r="297" spans="1:16" ht="24">
      <c r="A297" s="184" t="s">
        <v>2027</v>
      </c>
      <c r="B297" s="194"/>
      <c r="C297" s="194"/>
      <c r="D297" s="194"/>
      <c r="E297" s="194"/>
      <c r="F297" s="34" t="s">
        <v>88</v>
      </c>
      <c r="G297" s="34" t="s">
        <v>299</v>
      </c>
      <c r="H297" s="34">
        <v>10</v>
      </c>
      <c r="I297" s="34">
        <v>1018</v>
      </c>
      <c r="J297" s="35" t="s">
        <v>300</v>
      </c>
      <c r="K297" s="87">
        <v>81.02</v>
      </c>
      <c r="L297" s="207"/>
      <c r="M297" s="178"/>
      <c r="N297" s="178"/>
      <c r="O297" s="185"/>
      <c r="P297" s="24"/>
    </row>
    <row r="298" spans="1:16">
      <c r="A298" s="184" t="s">
        <v>2027</v>
      </c>
      <c r="B298" s="194"/>
      <c r="C298" s="194"/>
      <c r="D298" s="194"/>
      <c r="E298" s="194"/>
      <c r="F298" s="34" t="s">
        <v>88</v>
      </c>
      <c r="G298" s="34" t="s">
        <v>295</v>
      </c>
      <c r="H298" s="34">
        <v>5</v>
      </c>
      <c r="I298" s="34">
        <v>503</v>
      </c>
      <c r="J298" s="35" t="s">
        <v>301</v>
      </c>
      <c r="K298" s="87">
        <v>122.36</v>
      </c>
      <c r="L298" s="207"/>
      <c r="M298" s="178"/>
      <c r="N298" s="178"/>
      <c r="O298" s="185"/>
      <c r="P298" s="24"/>
    </row>
    <row r="299" spans="1:16">
      <c r="A299" s="184" t="s">
        <v>2027</v>
      </c>
      <c r="B299" s="194"/>
      <c r="C299" s="194"/>
      <c r="D299" s="194"/>
      <c r="E299" s="194"/>
      <c r="F299" s="34" t="s">
        <v>88</v>
      </c>
      <c r="G299" s="34" t="s">
        <v>295</v>
      </c>
      <c r="H299" s="34">
        <v>5</v>
      </c>
      <c r="I299" s="34">
        <v>506</v>
      </c>
      <c r="J299" s="35" t="s">
        <v>302</v>
      </c>
      <c r="K299" s="87">
        <v>60.26</v>
      </c>
      <c r="L299" s="207"/>
      <c r="M299" s="178"/>
      <c r="N299" s="178"/>
      <c r="O299" s="185"/>
      <c r="P299" s="24"/>
    </row>
    <row r="300" spans="1:16">
      <c r="A300" s="184" t="s">
        <v>2027</v>
      </c>
      <c r="B300" s="194" t="s">
        <v>322</v>
      </c>
      <c r="C300" s="194">
        <v>20010044</v>
      </c>
      <c r="D300" s="194">
        <v>7</v>
      </c>
      <c r="E300" s="194">
        <v>2</v>
      </c>
      <c r="F300" s="36" t="s">
        <v>120</v>
      </c>
      <c r="G300" s="36" t="s">
        <v>291</v>
      </c>
      <c r="H300" s="36">
        <v>4</v>
      </c>
      <c r="I300" s="36">
        <v>458</v>
      </c>
      <c r="J300" s="35" t="s">
        <v>294</v>
      </c>
      <c r="K300" s="87">
        <v>28.01</v>
      </c>
      <c r="L300" s="207">
        <v>28.691680738962251</v>
      </c>
      <c r="M300" s="178">
        <f>15+4*D300/3+4*(E300/2)/3</f>
        <v>25.666666666666668</v>
      </c>
      <c r="N300" s="178">
        <f>L300-M300</f>
        <v>3.0250140722955834</v>
      </c>
      <c r="O300" s="185">
        <f>SUMPRODUCT(TEXT(N300-{0,5,15,25,35},"0;\0")*{0,2,3,3,7})</f>
        <v>0</v>
      </c>
      <c r="P300" s="24"/>
    </row>
    <row r="301" spans="1:16">
      <c r="A301" s="184" t="s">
        <v>2032</v>
      </c>
      <c r="B301" s="194"/>
      <c r="C301" s="194"/>
      <c r="D301" s="194"/>
      <c r="E301" s="194"/>
      <c r="F301" s="34" t="s">
        <v>120</v>
      </c>
      <c r="G301" s="34" t="s">
        <v>291</v>
      </c>
      <c r="H301" s="34">
        <v>4</v>
      </c>
      <c r="I301" s="34">
        <v>455</v>
      </c>
      <c r="J301" s="35" t="s">
        <v>294</v>
      </c>
      <c r="K301" s="87">
        <v>25.86</v>
      </c>
      <c r="L301" s="207"/>
      <c r="M301" s="178"/>
      <c r="N301" s="178"/>
      <c r="O301" s="185"/>
      <c r="P301" s="24"/>
    </row>
    <row r="302" spans="1:16">
      <c r="A302" s="184" t="s">
        <v>2032</v>
      </c>
      <c r="B302" s="194"/>
      <c r="C302" s="194"/>
      <c r="D302" s="194"/>
      <c r="E302" s="194"/>
      <c r="F302" s="33" t="s">
        <v>88</v>
      </c>
      <c r="G302" s="34" t="s">
        <v>295</v>
      </c>
      <c r="H302" s="34">
        <v>6</v>
      </c>
      <c r="I302" s="34">
        <v>604</v>
      </c>
      <c r="J302" s="35" t="s">
        <v>311</v>
      </c>
      <c r="K302" s="87">
        <v>29.32</v>
      </c>
      <c r="L302" s="207"/>
      <c r="M302" s="178"/>
      <c r="N302" s="178"/>
      <c r="O302" s="185"/>
      <c r="P302" s="24"/>
    </row>
    <row r="303" spans="1:16">
      <c r="A303" s="184" t="s">
        <v>2032</v>
      </c>
      <c r="B303" s="194"/>
      <c r="C303" s="194"/>
      <c r="D303" s="194"/>
      <c r="E303" s="194"/>
      <c r="F303" s="34" t="s">
        <v>120</v>
      </c>
      <c r="G303" s="34" t="s">
        <v>295</v>
      </c>
      <c r="H303" s="34">
        <v>5</v>
      </c>
      <c r="I303" s="34">
        <v>500</v>
      </c>
      <c r="J303" s="35" t="s">
        <v>305</v>
      </c>
      <c r="K303" s="87">
        <v>33.799999999999997</v>
      </c>
      <c r="L303" s="207"/>
      <c r="M303" s="178"/>
      <c r="N303" s="178"/>
      <c r="O303" s="185"/>
      <c r="P303" s="24"/>
    </row>
    <row r="304" spans="1:16">
      <c r="A304" s="184" t="s">
        <v>2032</v>
      </c>
      <c r="B304" s="194"/>
      <c r="C304" s="194"/>
      <c r="D304" s="194"/>
      <c r="E304" s="194"/>
      <c r="F304" s="33" t="s">
        <v>2033</v>
      </c>
      <c r="G304" s="34" t="s">
        <v>2034</v>
      </c>
      <c r="H304" s="34">
        <v>6</v>
      </c>
      <c r="I304" s="34">
        <v>600</v>
      </c>
      <c r="J304" s="35" t="s">
        <v>2035</v>
      </c>
      <c r="K304" s="87">
        <v>33.799999999999997</v>
      </c>
      <c r="L304" s="207"/>
      <c r="M304" s="178"/>
      <c r="N304" s="178"/>
      <c r="O304" s="185"/>
      <c r="P304" s="24"/>
    </row>
    <row r="305" spans="1:16">
      <c r="A305" s="184" t="s">
        <v>2032</v>
      </c>
      <c r="B305" s="194"/>
      <c r="C305" s="194"/>
      <c r="D305" s="194"/>
      <c r="E305" s="194"/>
      <c r="F305" s="33" t="s">
        <v>120</v>
      </c>
      <c r="G305" s="34" t="s">
        <v>291</v>
      </c>
      <c r="H305" s="34">
        <v>3</v>
      </c>
      <c r="I305" s="34">
        <v>362</v>
      </c>
      <c r="J305" s="35" t="s">
        <v>292</v>
      </c>
      <c r="K305" s="87">
        <v>64.819999999999993</v>
      </c>
      <c r="L305" s="207"/>
      <c r="M305" s="178"/>
      <c r="N305" s="178"/>
      <c r="O305" s="185"/>
      <c r="P305" s="24"/>
    </row>
    <row r="306" spans="1:16" ht="24">
      <c r="A306" s="184" t="s">
        <v>2032</v>
      </c>
      <c r="B306" s="194"/>
      <c r="C306" s="194"/>
      <c r="D306" s="194"/>
      <c r="E306" s="194"/>
      <c r="F306" s="34" t="s">
        <v>120</v>
      </c>
      <c r="G306" s="34" t="s">
        <v>291</v>
      </c>
      <c r="H306" s="34">
        <v>4</v>
      </c>
      <c r="I306" s="34">
        <v>461</v>
      </c>
      <c r="J306" s="35" t="s">
        <v>2036</v>
      </c>
      <c r="K306" s="87">
        <v>64.84</v>
      </c>
      <c r="L306" s="207"/>
      <c r="M306" s="178"/>
      <c r="N306" s="178"/>
      <c r="O306" s="185"/>
      <c r="P306" s="24"/>
    </row>
    <row r="307" spans="1:16">
      <c r="A307" s="184" t="s">
        <v>2032</v>
      </c>
      <c r="B307" s="194"/>
      <c r="C307" s="194"/>
      <c r="D307" s="194"/>
      <c r="E307" s="194"/>
      <c r="F307" s="33" t="s">
        <v>120</v>
      </c>
      <c r="G307" s="34" t="s">
        <v>295</v>
      </c>
      <c r="H307" s="34">
        <v>4</v>
      </c>
      <c r="I307" s="34">
        <v>404</v>
      </c>
      <c r="J307" s="35" t="s">
        <v>296</v>
      </c>
      <c r="K307" s="87">
        <v>16.489999999999998</v>
      </c>
      <c r="L307" s="207"/>
      <c r="M307" s="178"/>
      <c r="N307" s="178"/>
      <c r="O307" s="185"/>
      <c r="P307" s="24"/>
    </row>
    <row r="308" spans="1:16" ht="24">
      <c r="A308" s="184" t="s">
        <v>2032</v>
      </c>
      <c r="B308" s="194"/>
      <c r="C308" s="194"/>
      <c r="D308" s="194"/>
      <c r="E308" s="194"/>
      <c r="F308" s="34" t="s">
        <v>88</v>
      </c>
      <c r="G308" s="34" t="s">
        <v>295</v>
      </c>
      <c r="H308" s="34">
        <v>6</v>
      </c>
      <c r="I308" s="34">
        <v>609</v>
      </c>
      <c r="J308" s="35" t="s">
        <v>298</v>
      </c>
      <c r="K308" s="87">
        <v>89.61</v>
      </c>
      <c r="L308" s="207"/>
      <c r="M308" s="178"/>
      <c r="N308" s="178"/>
      <c r="O308" s="185"/>
      <c r="P308" s="24"/>
    </row>
    <row r="309" spans="1:16" ht="24">
      <c r="A309" s="184" t="s">
        <v>2032</v>
      </c>
      <c r="B309" s="194"/>
      <c r="C309" s="194"/>
      <c r="D309" s="194"/>
      <c r="E309" s="194"/>
      <c r="F309" s="34" t="s">
        <v>88</v>
      </c>
      <c r="G309" s="34" t="s">
        <v>299</v>
      </c>
      <c r="H309" s="34">
        <v>10</v>
      </c>
      <c r="I309" s="34">
        <v>1018</v>
      </c>
      <c r="J309" s="35" t="s">
        <v>300</v>
      </c>
      <c r="K309" s="87">
        <v>81.02</v>
      </c>
      <c r="L309" s="207"/>
      <c r="M309" s="178"/>
      <c r="N309" s="178"/>
      <c r="O309" s="185"/>
      <c r="P309" s="24"/>
    </row>
    <row r="310" spans="1:16">
      <c r="A310" s="184" t="s">
        <v>2032</v>
      </c>
      <c r="B310" s="194"/>
      <c r="C310" s="194"/>
      <c r="D310" s="194"/>
      <c r="E310" s="194"/>
      <c r="F310" s="34" t="s">
        <v>88</v>
      </c>
      <c r="G310" s="34" t="s">
        <v>295</v>
      </c>
      <c r="H310" s="34">
        <v>5</v>
      </c>
      <c r="I310" s="34">
        <v>503</v>
      </c>
      <c r="J310" s="35" t="s">
        <v>301</v>
      </c>
      <c r="K310" s="87">
        <v>122.36</v>
      </c>
      <c r="L310" s="207"/>
      <c r="M310" s="178"/>
      <c r="N310" s="178"/>
      <c r="O310" s="185"/>
      <c r="P310" s="24"/>
    </row>
    <row r="311" spans="1:16">
      <c r="A311" s="184" t="s">
        <v>2032</v>
      </c>
      <c r="B311" s="194" t="s">
        <v>323</v>
      </c>
      <c r="C311" s="194">
        <v>19960007</v>
      </c>
      <c r="D311" s="194">
        <v>12</v>
      </c>
      <c r="E311" s="194">
        <v>2</v>
      </c>
      <c r="F311" s="36" t="s">
        <v>88</v>
      </c>
      <c r="G311" s="36" t="s">
        <v>295</v>
      </c>
      <c r="H311" s="36">
        <v>5</v>
      </c>
      <c r="I311" s="36">
        <v>508</v>
      </c>
      <c r="J311" s="35" t="s">
        <v>316</v>
      </c>
      <c r="K311" s="87">
        <v>18.100000000000001</v>
      </c>
      <c r="L311" s="207">
        <v>35.635128642910153</v>
      </c>
      <c r="M311" s="178">
        <f>15+4*D311/3+4*(E311/2)/3</f>
        <v>32.333333333333336</v>
      </c>
      <c r="N311" s="178">
        <f>L311-M311</f>
        <v>3.3017953095768178</v>
      </c>
      <c r="O311" s="185">
        <f>SUMPRODUCT(TEXT(N311-{0,5,15,25,35},"0;\0")*{0,2,3,3,7})</f>
        <v>0</v>
      </c>
      <c r="P311" s="24"/>
    </row>
    <row r="312" spans="1:16">
      <c r="A312" s="184" t="s">
        <v>2037</v>
      </c>
      <c r="B312" s="194"/>
      <c r="C312" s="194"/>
      <c r="D312" s="194"/>
      <c r="E312" s="194"/>
      <c r="F312" s="34" t="s">
        <v>120</v>
      </c>
      <c r="G312" s="34" t="s">
        <v>291</v>
      </c>
      <c r="H312" s="34">
        <v>3</v>
      </c>
      <c r="I312" s="34">
        <v>359</v>
      </c>
      <c r="J312" s="35" t="s">
        <v>2038</v>
      </c>
      <c r="K312" s="87">
        <v>28.01</v>
      </c>
      <c r="L312" s="207"/>
      <c r="M312" s="178"/>
      <c r="N312" s="178"/>
      <c r="O312" s="185"/>
      <c r="P312" s="24"/>
    </row>
    <row r="313" spans="1:16">
      <c r="A313" s="184" t="s">
        <v>2037</v>
      </c>
      <c r="B313" s="194"/>
      <c r="C313" s="194"/>
      <c r="D313" s="194"/>
      <c r="E313" s="194"/>
      <c r="F313" s="34" t="s">
        <v>88</v>
      </c>
      <c r="G313" s="34" t="s">
        <v>295</v>
      </c>
      <c r="H313" s="34">
        <v>5</v>
      </c>
      <c r="I313" s="34">
        <v>503</v>
      </c>
      <c r="J313" s="35" t="s">
        <v>301</v>
      </c>
      <c r="K313" s="87">
        <v>122.36</v>
      </c>
      <c r="L313" s="207"/>
      <c r="M313" s="178"/>
      <c r="N313" s="178"/>
      <c r="O313" s="185"/>
      <c r="P313" s="24"/>
    </row>
    <row r="314" spans="1:16">
      <c r="A314" s="184" t="s">
        <v>2037</v>
      </c>
      <c r="B314" s="194"/>
      <c r="C314" s="194"/>
      <c r="D314" s="194"/>
      <c r="E314" s="194"/>
      <c r="F314" s="33" t="s">
        <v>120</v>
      </c>
      <c r="G314" s="34" t="s">
        <v>291</v>
      </c>
      <c r="H314" s="34">
        <v>3</v>
      </c>
      <c r="I314" s="34">
        <v>362</v>
      </c>
      <c r="J314" s="35" t="s">
        <v>292</v>
      </c>
      <c r="K314" s="87">
        <v>64.819999999999993</v>
      </c>
      <c r="L314" s="207"/>
      <c r="M314" s="178"/>
      <c r="N314" s="178"/>
      <c r="O314" s="185"/>
      <c r="P314" s="24"/>
    </row>
    <row r="315" spans="1:16">
      <c r="A315" s="184" t="s">
        <v>2037</v>
      </c>
      <c r="B315" s="194"/>
      <c r="C315" s="194"/>
      <c r="D315" s="194"/>
      <c r="E315" s="194"/>
      <c r="F315" s="33" t="s">
        <v>2039</v>
      </c>
      <c r="G315" s="34" t="s">
        <v>2040</v>
      </c>
      <c r="H315" s="34">
        <v>6</v>
      </c>
      <c r="I315" s="34">
        <v>600</v>
      </c>
      <c r="J315" s="35" t="s">
        <v>2041</v>
      </c>
      <c r="K315" s="87">
        <v>33.799999999999997</v>
      </c>
      <c r="L315" s="207"/>
      <c r="M315" s="178"/>
      <c r="N315" s="178"/>
      <c r="O315" s="185"/>
      <c r="P315" s="24"/>
    </row>
    <row r="316" spans="1:16" ht="24">
      <c r="A316" s="184" t="s">
        <v>2037</v>
      </c>
      <c r="B316" s="194"/>
      <c r="C316" s="194"/>
      <c r="D316" s="194"/>
      <c r="E316" s="194"/>
      <c r="F316" s="34" t="s">
        <v>88</v>
      </c>
      <c r="G316" s="34" t="s">
        <v>295</v>
      </c>
      <c r="H316" s="34">
        <v>6</v>
      </c>
      <c r="I316" s="34">
        <v>609</v>
      </c>
      <c r="J316" s="35" t="s">
        <v>298</v>
      </c>
      <c r="K316" s="87">
        <v>89.61</v>
      </c>
      <c r="L316" s="207"/>
      <c r="M316" s="178"/>
      <c r="N316" s="178"/>
      <c r="O316" s="185"/>
      <c r="P316" s="24"/>
    </row>
    <row r="317" spans="1:16" ht="24">
      <c r="A317" s="184" t="s">
        <v>2037</v>
      </c>
      <c r="B317" s="194"/>
      <c r="C317" s="194"/>
      <c r="D317" s="194"/>
      <c r="E317" s="194"/>
      <c r="F317" s="34" t="s">
        <v>88</v>
      </c>
      <c r="G317" s="34" t="s">
        <v>299</v>
      </c>
      <c r="H317" s="34">
        <v>10</v>
      </c>
      <c r="I317" s="34">
        <v>1018</v>
      </c>
      <c r="J317" s="35" t="s">
        <v>300</v>
      </c>
      <c r="K317" s="87">
        <v>81.02</v>
      </c>
      <c r="L317" s="207"/>
      <c r="M317" s="178"/>
      <c r="N317" s="178"/>
      <c r="O317" s="185"/>
      <c r="P317" s="24"/>
    </row>
    <row r="318" spans="1:16">
      <c r="A318" s="184" t="s">
        <v>2037</v>
      </c>
      <c r="B318" s="194"/>
      <c r="C318" s="194"/>
      <c r="D318" s="194"/>
      <c r="E318" s="194"/>
      <c r="F318" s="34" t="s">
        <v>88</v>
      </c>
      <c r="G318" s="34" t="s">
        <v>295</v>
      </c>
      <c r="H318" s="34">
        <v>5</v>
      </c>
      <c r="I318" s="34">
        <v>503</v>
      </c>
      <c r="J318" s="35" t="s">
        <v>301</v>
      </c>
      <c r="K318" s="87">
        <v>122.36</v>
      </c>
      <c r="L318" s="207"/>
      <c r="M318" s="178"/>
      <c r="N318" s="178"/>
      <c r="O318" s="185"/>
      <c r="P318" s="24"/>
    </row>
    <row r="319" spans="1:16">
      <c r="A319" s="184" t="s">
        <v>2037</v>
      </c>
      <c r="B319" s="194"/>
      <c r="C319" s="194"/>
      <c r="D319" s="194"/>
      <c r="E319" s="194"/>
      <c r="F319" s="34" t="s">
        <v>88</v>
      </c>
      <c r="G319" s="34" t="s">
        <v>295</v>
      </c>
      <c r="H319" s="34">
        <v>5</v>
      </c>
      <c r="I319" s="34">
        <v>506</v>
      </c>
      <c r="J319" s="35" t="s">
        <v>302</v>
      </c>
      <c r="K319" s="87">
        <v>60.26</v>
      </c>
      <c r="L319" s="207"/>
      <c r="M319" s="178"/>
      <c r="N319" s="178"/>
      <c r="O319" s="185"/>
      <c r="P319" s="24"/>
    </row>
    <row r="320" spans="1:16">
      <c r="A320" s="184" t="s">
        <v>2042</v>
      </c>
      <c r="B320" s="194" t="s">
        <v>2043</v>
      </c>
      <c r="C320" s="194">
        <v>20190216</v>
      </c>
      <c r="D320" s="194">
        <v>3</v>
      </c>
      <c r="E320" s="194">
        <v>2</v>
      </c>
      <c r="F320" s="36" t="s">
        <v>120</v>
      </c>
      <c r="G320" s="36" t="s">
        <v>291</v>
      </c>
      <c r="H320" s="36">
        <v>4</v>
      </c>
      <c r="I320" s="36">
        <v>458</v>
      </c>
      <c r="J320" s="35" t="s">
        <v>294</v>
      </c>
      <c r="K320" s="87">
        <v>28.01</v>
      </c>
      <c r="L320" s="207">
        <v>23.746320950602463</v>
      </c>
      <c r="M320" s="178">
        <f>15+4*D320/3+4*(E320/2)/3</f>
        <v>20.333333333333332</v>
      </c>
      <c r="N320" s="178">
        <f>L320-M320</f>
        <v>3.4129876172691311</v>
      </c>
      <c r="O320" s="185">
        <f>SUMPRODUCT(TEXT(N320-{0,5,15,25,35},"0;\0")*{0,2,3,3,7})</f>
        <v>0</v>
      </c>
      <c r="P320" s="24"/>
    </row>
    <row r="321" spans="1:16">
      <c r="A321" s="184" t="s">
        <v>2037</v>
      </c>
      <c r="B321" s="194"/>
      <c r="C321" s="194"/>
      <c r="D321" s="194"/>
      <c r="E321" s="194"/>
      <c r="F321" s="34" t="s">
        <v>88</v>
      </c>
      <c r="G321" s="34" t="s">
        <v>295</v>
      </c>
      <c r="H321" s="34">
        <v>6</v>
      </c>
      <c r="I321" s="34">
        <v>603</v>
      </c>
      <c r="J321" s="35" t="s">
        <v>307</v>
      </c>
      <c r="K321" s="87">
        <v>18.899999999999999</v>
      </c>
      <c r="L321" s="207"/>
      <c r="M321" s="178"/>
      <c r="N321" s="178"/>
      <c r="O321" s="185"/>
      <c r="P321" s="24"/>
    </row>
    <row r="322" spans="1:16">
      <c r="A322" s="184" t="s">
        <v>2037</v>
      </c>
      <c r="B322" s="194"/>
      <c r="C322" s="194"/>
      <c r="D322" s="194"/>
      <c r="E322" s="194"/>
      <c r="F322" s="34" t="s">
        <v>120</v>
      </c>
      <c r="G322" s="34" t="s">
        <v>295</v>
      </c>
      <c r="H322" s="34">
        <v>5</v>
      </c>
      <c r="I322" s="34">
        <v>500</v>
      </c>
      <c r="J322" s="35" t="s">
        <v>305</v>
      </c>
      <c r="K322" s="87">
        <v>33.799999999999997</v>
      </c>
      <c r="L322" s="207"/>
      <c r="M322" s="178"/>
      <c r="N322" s="178"/>
      <c r="O322" s="185"/>
      <c r="P322" s="24"/>
    </row>
    <row r="323" spans="1:16">
      <c r="A323" s="184" t="s">
        <v>2037</v>
      </c>
      <c r="B323" s="194"/>
      <c r="C323" s="194"/>
      <c r="D323" s="194"/>
      <c r="E323" s="194"/>
      <c r="F323" s="33" t="s">
        <v>120</v>
      </c>
      <c r="G323" s="34" t="s">
        <v>291</v>
      </c>
      <c r="H323" s="34">
        <v>3</v>
      </c>
      <c r="I323" s="34">
        <v>362</v>
      </c>
      <c r="J323" s="35" t="s">
        <v>292</v>
      </c>
      <c r="K323" s="87">
        <v>64.819999999999993</v>
      </c>
      <c r="L323" s="207"/>
      <c r="M323" s="178"/>
      <c r="N323" s="178"/>
      <c r="O323" s="185"/>
      <c r="P323" s="24"/>
    </row>
    <row r="324" spans="1:16" ht="24">
      <c r="A324" s="184" t="s">
        <v>2037</v>
      </c>
      <c r="B324" s="194"/>
      <c r="C324" s="194"/>
      <c r="D324" s="194"/>
      <c r="E324" s="194"/>
      <c r="F324" s="34" t="s">
        <v>2039</v>
      </c>
      <c r="G324" s="34" t="s">
        <v>2040</v>
      </c>
      <c r="H324" s="34">
        <v>4</v>
      </c>
      <c r="I324" s="34">
        <v>405</v>
      </c>
      <c r="J324" s="35" t="s">
        <v>2044</v>
      </c>
      <c r="K324" s="87">
        <v>16.48</v>
      </c>
      <c r="L324" s="207"/>
      <c r="M324" s="178"/>
      <c r="N324" s="178"/>
      <c r="O324" s="185"/>
      <c r="P324" s="24"/>
    </row>
    <row r="325" spans="1:16" ht="24">
      <c r="A325" s="184" t="s">
        <v>1816</v>
      </c>
      <c r="B325" s="194"/>
      <c r="C325" s="194"/>
      <c r="D325" s="194"/>
      <c r="E325" s="194"/>
      <c r="F325" s="34" t="s">
        <v>88</v>
      </c>
      <c r="G325" s="34" t="s">
        <v>295</v>
      </c>
      <c r="H325" s="34">
        <v>6</v>
      </c>
      <c r="I325" s="34">
        <v>609</v>
      </c>
      <c r="J325" s="35" t="s">
        <v>298</v>
      </c>
      <c r="K325" s="87">
        <v>89.61</v>
      </c>
      <c r="L325" s="207"/>
      <c r="M325" s="178"/>
      <c r="N325" s="178"/>
      <c r="O325" s="185"/>
      <c r="P325" s="24"/>
    </row>
    <row r="326" spans="1:16" ht="24">
      <c r="A326" s="184" t="s">
        <v>1816</v>
      </c>
      <c r="B326" s="194"/>
      <c r="C326" s="194"/>
      <c r="D326" s="194"/>
      <c r="E326" s="194"/>
      <c r="F326" s="34" t="s">
        <v>88</v>
      </c>
      <c r="G326" s="34" t="s">
        <v>299</v>
      </c>
      <c r="H326" s="34">
        <v>10</v>
      </c>
      <c r="I326" s="34">
        <v>1018</v>
      </c>
      <c r="J326" s="35" t="s">
        <v>300</v>
      </c>
      <c r="K326" s="87">
        <v>81.02</v>
      </c>
      <c r="L326" s="207"/>
      <c r="M326" s="178"/>
      <c r="N326" s="178"/>
      <c r="O326" s="185"/>
      <c r="P326" s="24"/>
    </row>
    <row r="327" spans="1:16">
      <c r="A327" s="184" t="s">
        <v>1816</v>
      </c>
      <c r="B327" s="194"/>
      <c r="C327" s="194"/>
      <c r="D327" s="194"/>
      <c r="E327" s="194"/>
      <c r="F327" s="34" t="s">
        <v>88</v>
      </c>
      <c r="G327" s="34" t="s">
        <v>295</v>
      </c>
      <c r="H327" s="34">
        <v>5</v>
      </c>
      <c r="I327" s="34">
        <v>503</v>
      </c>
      <c r="J327" s="35" t="s">
        <v>301</v>
      </c>
      <c r="K327" s="87">
        <v>122.36</v>
      </c>
      <c r="L327" s="207"/>
      <c r="M327" s="178"/>
      <c r="N327" s="178"/>
      <c r="O327" s="185"/>
      <c r="P327" s="24"/>
    </row>
    <row r="328" spans="1:16">
      <c r="A328" s="184" t="s">
        <v>1816</v>
      </c>
      <c r="B328" s="194"/>
      <c r="C328" s="194"/>
      <c r="D328" s="194"/>
      <c r="E328" s="194"/>
      <c r="F328" s="34" t="s">
        <v>88</v>
      </c>
      <c r="G328" s="34" t="s">
        <v>295</v>
      </c>
      <c r="H328" s="34">
        <v>5</v>
      </c>
      <c r="I328" s="34">
        <v>506</v>
      </c>
      <c r="J328" s="35" t="s">
        <v>302</v>
      </c>
      <c r="K328" s="87">
        <v>60.26</v>
      </c>
      <c r="L328" s="207"/>
      <c r="M328" s="178"/>
      <c r="N328" s="178"/>
      <c r="O328" s="185"/>
      <c r="P328" s="24"/>
    </row>
    <row r="329" spans="1:16">
      <c r="A329" s="184" t="s">
        <v>1816</v>
      </c>
      <c r="B329" s="194" t="s">
        <v>324</v>
      </c>
      <c r="C329" s="194">
        <v>20030036</v>
      </c>
      <c r="D329" s="194">
        <v>2</v>
      </c>
      <c r="E329" s="194">
        <v>2</v>
      </c>
      <c r="F329" s="36" t="s">
        <v>120</v>
      </c>
      <c r="G329" s="36" t="s">
        <v>291</v>
      </c>
      <c r="H329" s="36">
        <v>4</v>
      </c>
      <c r="I329" s="36">
        <v>456</v>
      </c>
      <c r="J329" s="35" t="s">
        <v>294</v>
      </c>
      <c r="K329" s="87">
        <v>28.09</v>
      </c>
      <c r="L329" s="207">
        <v>22.218317102598618</v>
      </c>
      <c r="M329" s="178">
        <f>15+4*D329/3+4*(E329/2)/3</f>
        <v>19</v>
      </c>
      <c r="N329" s="178">
        <f>L329-M329</f>
        <v>3.2183171025986184</v>
      </c>
      <c r="O329" s="185">
        <f>SUMPRODUCT(TEXT(N329-{0,5,15,25,35},"0;\0")*{0,2,3,3,7})</f>
        <v>0</v>
      </c>
      <c r="P329" s="24"/>
    </row>
    <row r="330" spans="1:16">
      <c r="A330" s="184" t="s">
        <v>2045</v>
      </c>
      <c r="B330" s="194"/>
      <c r="C330" s="194"/>
      <c r="D330" s="194"/>
      <c r="E330" s="194"/>
      <c r="F330" s="34" t="s">
        <v>88</v>
      </c>
      <c r="G330" s="34" t="s">
        <v>295</v>
      </c>
      <c r="H330" s="34">
        <v>5</v>
      </c>
      <c r="I330" s="34">
        <v>505</v>
      </c>
      <c r="J330" s="35" t="s">
        <v>325</v>
      </c>
      <c r="K330" s="87">
        <v>16.760000000000002</v>
      </c>
      <c r="L330" s="207"/>
      <c r="M330" s="178"/>
      <c r="N330" s="178"/>
      <c r="O330" s="185"/>
      <c r="P330" s="24"/>
    </row>
    <row r="331" spans="1:16">
      <c r="A331" s="184" t="s">
        <v>2045</v>
      </c>
      <c r="B331" s="194"/>
      <c r="C331" s="194"/>
      <c r="D331" s="194"/>
      <c r="E331" s="194"/>
      <c r="F331" s="34" t="s">
        <v>120</v>
      </c>
      <c r="G331" s="34" t="s">
        <v>291</v>
      </c>
      <c r="H331" s="34">
        <v>4</v>
      </c>
      <c r="I331" s="34">
        <v>454</v>
      </c>
      <c r="J331" s="35" t="s">
        <v>318</v>
      </c>
      <c r="K331" s="87">
        <v>25.86</v>
      </c>
      <c r="L331" s="207"/>
      <c r="M331" s="178"/>
      <c r="N331" s="178"/>
      <c r="O331" s="185"/>
      <c r="P331" s="24"/>
    </row>
    <row r="332" spans="1:16">
      <c r="A332" s="184" t="s">
        <v>2045</v>
      </c>
      <c r="B332" s="194"/>
      <c r="C332" s="194"/>
      <c r="D332" s="194"/>
      <c r="E332" s="194"/>
      <c r="F332" s="33" t="s">
        <v>120</v>
      </c>
      <c r="G332" s="34" t="s">
        <v>291</v>
      </c>
      <c r="H332" s="34">
        <v>3</v>
      </c>
      <c r="I332" s="34">
        <v>362</v>
      </c>
      <c r="J332" s="35" t="s">
        <v>292</v>
      </c>
      <c r="K332" s="87">
        <v>64.819999999999993</v>
      </c>
      <c r="L332" s="207"/>
      <c r="M332" s="178"/>
      <c r="N332" s="178"/>
      <c r="O332" s="185"/>
      <c r="P332" s="24"/>
    </row>
    <row r="333" spans="1:16">
      <c r="A333" s="184" t="s">
        <v>2045</v>
      </c>
      <c r="B333" s="194"/>
      <c r="C333" s="194"/>
      <c r="D333" s="194"/>
      <c r="E333" s="194"/>
      <c r="F333" s="34" t="s">
        <v>2046</v>
      </c>
      <c r="G333" s="34" t="s">
        <v>2047</v>
      </c>
      <c r="H333" s="34">
        <v>4</v>
      </c>
      <c r="I333" s="34">
        <v>413</v>
      </c>
      <c r="J333" s="35" t="s">
        <v>2048</v>
      </c>
      <c r="K333" s="87">
        <v>29.57</v>
      </c>
      <c r="L333" s="207"/>
      <c r="M333" s="178"/>
      <c r="N333" s="178"/>
      <c r="O333" s="185"/>
      <c r="P333" s="24"/>
    </row>
    <row r="334" spans="1:16">
      <c r="A334" s="184" t="s">
        <v>2045</v>
      </c>
      <c r="B334" s="194"/>
      <c r="C334" s="194"/>
      <c r="D334" s="194"/>
      <c r="E334" s="194"/>
      <c r="F334" s="33" t="s">
        <v>120</v>
      </c>
      <c r="G334" s="34" t="s">
        <v>295</v>
      </c>
      <c r="H334" s="34">
        <v>4</v>
      </c>
      <c r="I334" s="34">
        <v>404</v>
      </c>
      <c r="J334" s="35" t="s">
        <v>296</v>
      </c>
      <c r="K334" s="87">
        <v>16.489999999999998</v>
      </c>
      <c r="L334" s="207"/>
      <c r="M334" s="178"/>
      <c r="N334" s="178"/>
      <c r="O334" s="185"/>
      <c r="P334" s="24"/>
    </row>
    <row r="335" spans="1:16" ht="24">
      <c r="A335" s="184" t="s">
        <v>2045</v>
      </c>
      <c r="B335" s="194"/>
      <c r="C335" s="194"/>
      <c r="D335" s="194"/>
      <c r="E335" s="194"/>
      <c r="F335" s="34" t="s">
        <v>88</v>
      </c>
      <c r="G335" s="34" t="s">
        <v>295</v>
      </c>
      <c r="H335" s="34">
        <v>6</v>
      </c>
      <c r="I335" s="34">
        <v>609</v>
      </c>
      <c r="J335" s="35" t="s">
        <v>298</v>
      </c>
      <c r="K335" s="87">
        <v>89.61</v>
      </c>
      <c r="L335" s="207"/>
      <c r="M335" s="178"/>
      <c r="N335" s="178"/>
      <c r="O335" s="185"/>
      <c r="P335" s="24"/>
    </row>
    <row r="336" spans="1:16" ht="24">
      <c r="A336" s="184" t="s">
        <v>2045</v>
      </c>
      <c r="B336" s="194"/>
      <c r="C336" s="194"/>
      <c r="D336" s="194"/>
      <c r="E336" s="194"/>
      <c r="F336" s="34" t="s">
        <v>88</v>
      </c>
      <c r="G336" s="34" t="s">
        <v>299</v>
      </c>
      <c r="H336" s="34">
        <v>10</v>
      </c>
      <c r="I336" s="34">
        <v>1018</v>
      </c>
      <c r="J336" s="35" t="s">
        <v>300</v>
      </c>
      <c r="K336" s="87">
        <v>81.02</v>
      </c>
      <c r="L336" s="207"/>
      <c r="M336" s="178"/>
      <c r="N336" s="178"/>
      <c r="O336" s="185"/>
      <c r="P336" s="24"/>
    </row>
    <row r="337" spans="1:16">
      <c r="A337" s="184" t="s">
        <v>2045</v>
      </c>
      <c r="B337" s="194"/>
      <c r="C337" s="194"/>
      <c r="D337" s="194"/>
      <c r="E337" s="194"/>
      <c r="F337" s="34" t="s">
        <v>88</v>
      </c>
      <c r="G337" s="34" t="s">
        <v>295</v>
      </c>
      <c r="H337" s="34">
        <v>5</v>
      </c>
      <c r="I337" s="34">
        <v>503</v>
      </c>
      <c r="J337" s="35" t="s">
        <v>301</v>
      </c>
      <c r="K337" s="87">
        <v>122.36</v>
      </c>
      <c r="L337" s="207"/>
      <c r="M337" s="178"/>
      <c r="N337" s="178"/>
      <c r="O337" s="185"/>
      <c r="P337" s="24"/>
    </row>
    <row r="338" spans="1:16">
      <c r="A338" s="184" t="s">
        <v>2045</v>
      </c>
      <c r="B338" s="194" t="s">
        <v>326</v>
      </c>
      <c r="C338" s="194">
        <v>20060046</v>
      </c>
      <c r="D338" s="194">
        <v>0</v>
      </c>
      <c r="E338" s="194">
        <v>2</v>
      </c>
      <c r="F338" s="36" t="s">
        <v>88</v>
      </c>
      <c r="G338" s="36" t="s">
        <v>295</v>
      </c>
      <c r="H338" s="36">
        <v>5</v>
      </c>
      <c r="I338" s="36">
        <v>508</v>
      </c>
      <c r="J338" s="35" t="s">
        <v>316</v>
      </c>
      <c r="K338" s="87">
        <v>18.100000000000001</v>
      </c>
      <c r="L338" s="207">
        <v>19.970081023862537</v>
      </c>
      <c r="M338" s="178">
        <f>15+4*D338/3+4*(E338/2)/3</f>
        <v>16.333333333333332</v>
      </c>
      <c r="N338" s="178">
        <f>L338-M338</f>
        <v>3.6367476905292051</v>
      </c>
      <c r="O338" s="185">
        <f>SUMPRODUCT(TEXT(N338-{0,5,15,25,35},"0;\0")*{0,2,3,3,7})</f>
        <v>0</v>
      </c>
      <c r="P338" s="24"/>
    </row>
    <row r="339" spans="1:16">
      <c r="A339" s="184" t="s">
        <v>2049</v>
      </c>
      <c r="B339" s="194"/>
      <c r="C339" s="194"/>
      <c r="D339" s="194"/>
      <c r="E339" s="194"/>
      <c r="F339" s="34" t="s">
        <v>88</v>
      </c>
      <c r="G339" s="34" t="s">
        <v>295</v>
      </c>
      <c r="H339" s="34">
        <v>6</v>
      </c>
      <c r="I339" s="34">
        <v>605</v>
      </c>
      <c r="J339" s="35" t="s">
        <v>313</v>
      </c>
      <c r="K339" s="87">
        <v>16.52</v>
      </c>
      <c r="L339" s="207"/>
      <c r="M339" s="178"/>
      <c r="N339" s="178"/>
      <c r="O339" s="185"/>
      <c r="P339" s="24"/>
    </row>
    <row r="340" spans="1:16">
      <c r="A340" s="184" t="s">
        <v>2049</v>
      </c>
      <c r="B340" s="194"/>
      <c r="C340" s="194"/>
      <c r="D340" s="194"/>
      <c r="E340" s="194"/>
      <c r="F340" s="34" t="s">
        <v>88</v>
      </c>
      <c r="G340" s="34" t="s">
        <v>295</v>
      </c>
      <c r="H340" s="34">
        <v>5</v>
      </c>
      <c r="I340" s="34">
        <v>503</v>
      </c>
      <c r="J340" s="35" t="s">
        <v>301</v>
      </c>
      <c r="K340" s="87">
        <v>122.36</v>
      </c>
      <c r="L340" s="207"/>
      <c r="M340" s="178"/>
      <c r="N340" s="178"/>
      <c r="O340" s="185"/>
      <c r="P340" s="24"/>
    </row>
    <row r="341" spans="1:16">
      <c r="A341" s="184" t="s">
        <v>2049</v>
      </c>
      <c r="B341" s="194"/>
      <c r="C341" s="194"/>
      <c r="D341" s="194"/>
      <c r="E341" s="194"/>
      <c r="F341" s="33" t="s">
        <v>120</v>
      </c>
      <c r="G341" s="34" t="s">
        <v>291</v>
      </c>
      <c r="H341" s="34">
        <v>3</v>
      </c>
      <c r="I341" s="34">
        <v>362</v>
      </c>
      <c r="J341" s="35" t="s">
        <v>292</v>
      </c>
      <c r="K341" s="87">
        <v>64.819999999999993</v>
      </c>
      <c r="L341" s="207"/>
      <c r="M341" s="178"/>
      <c r="N341" s="178"/>
      <c r="O341" s="185"/>
      <c r="P341" s="24"/>
    </row>
    <row r="342" spans="1:16" ht="24">
      <c r="A342" s="184" t="s">
        <v>2049</v>
      </c>
      <c r="B342" s="194"/>
      <c r="C342" s="194"/>
      <c r="D342" s="194"/>
      <c r="E342" s="194"/>
      <c r="F342" s="34" t="s">
        <v>88</v>
      </c>
      <c r="G342" s="34" t="s">
        <v>295</v>
      </c>
      <c r="H342" s="34">
        <v>6</v>
      </c>
      <c r="I342" s="34">
        <v>609</v>
      </c>
      <c r="J342" s="35" t="s">
        <v>298</v>
      </c>
      <c r="K342" s="87">
        <v>89.61</v>
      </c>
      <c r="L342" s="207"/>
      <c r="M342" s="178"/>
      <c r="N342" s="178"/>
      <c r="O342" s="185"/>
      <c r="P342" s="24"/>
    </row>
    <row r="343" spans="1:16" ht="24">
      <c r="A343" s="184" t="s">
        <v>2049</v>
      </c>
      <c r="B343" s="194"/>
      <c r="C343" s="194"/>
      <c r="D343" s="194"/>
      <c r="E343" s="194"/>
      <c r="F343" s="34" t="s">
        <v>88</v>
      </c>
      <c r="G343" s="34" t="s">
        <v>299</v>
      </c>
      <c r="H343" s="34">
        <v>10</v>
      </c>
      <c r="I343" s="34">
        <v>1018</v>
      </c>
      <c r="J343" s="35" t="s">
        <v>300</v>
      </c>
      <c r="K343" s="87">
        <v>81.02</v>
      </c>
      <c r="L343" s="207"/>
      <c r="M343" s="178"/>
      <c r="N343" s="178"/>
      <c r="O343" s="185"/>
      <c r="P343" s="24"/>
    </row>
    <row r="344" spans="1:16">
      <c r="A344" s="184" t="s">
        <v>2049</v>
      </c>
      <c r="B344" s="194" t="s">
        <v>327</v>
      </c>
      <c r="C344" s="194">
        <v>20080055</v>
      </c>
      <c r="D344" s="194">
        <v>8</v>
      </c>
      <c r="E344" s="194">
        <v>2</v>
      </c>
      <c r="F344" s="36" t="s">
        <v>120</v>
      </c>
      <c r="G344" s="36" t="s">
        <v>291</v>
      </c>
      <c r="H344" s="36">
        <v>4</v>
      </c>
      <c r="I344" s="36">
        <v>459</v>
      </c>
      <c r="J344" s="35" t="s">
        <v>294</v>
      </c>
      <c r="K344" s="87">
        <v>25.82</v>
      </c>
      <c r="L344" s="207">
        <v>30.33539502467654</v>
      </c>
      <c r="M344" s="178">
        <f>15+4*D344/3+4*(E344/2)/3</f>
        <v>26.999999999999996</v>
      </c>
      <c r="N344" s="178">
        <f>L344-M344</f>
        <v>3.3353950246765436</v>
      </c>
      <c r="O344" s="185">
        <f>SUMPRODUCT(TEXT(N344-{0,5,15,25,35},"0;\0")*{0,2,3,3,7})</f>
        <v>0</v>
      </c>
      <c r="P344" s="24"/>
    </row>
    <row r="345" spans="1:16">
      <c r="A345" s="184" t="s">
        <v>2050</v>
      </c>
      <c r="B345" s="194"/>
      <c r="C345" s="194"/>
      <c r="D345" s="194"/>
      <c r="E345" s="194"/>
      <c r="F345" s="34" t="s">
        <v>120</v>
      </c>
      <c r="G345" s="34" t="s">
        <v>291</v>
      </c>
      <c r="H345" s="34">
        <v>4</v>
      </c>
      <c r="I345" s="34">
        <v>455</v>
      </c>
      <c r="J345" s="35" t="s">
        <v>294</v>
      </c>
      <c r="K345" s="87">
        <v>25.86</v>
      </c>
      <c r="L345" s="207"/>
      <c r="M345" s="178"/>
      <c r="N345" s="178"/>
      <c r="O345" s="185"/>
      <c r="P345" s="24"/>
    </row>
    <row r="346" spans="1:16">
      <c r="A346" s="184" t="s">
        <v>2050</v>
      </c>
      <c r="B346" s="194"/>
      <c r="C346" s="194"/>
      <c r="D346" s="194"/>
      <c r="E346" s="194"/>
      <c r="F346" s="34" t="s">
        <v>88</v>
      </c>
      <c r="G346" s="34" t="s">
        <v>295</v>
      </c>
      <c r="H346" s="34">
        <v>6</v>
      </c>
      <c r="I346" s="34">
        <v>603</v>
      </c>
      <c r="J346" s="35" t="s">
        <v>307</v>
      </c>
      <c r="K346" s="87">
        <v>18.899999999999999</v>
      </c>
      <c r="L346" s="207"/>
      <c r="M346" s="178"/>
      <c r="N346" s="178"/>
      <c r="O346" s="185"/>
      <c r="P346" s="24"/>
    </row>
    <row r="347" spans="1:16" ht="24">
      <c r="A347" s="184" t="s">
        <v>2050</v>
      </c>
      <c r="B347" s="194"/>
      <c r="C347" s="194"/>
      <c r="D347" s="194"/>
      <c r="E347" s="194"/>
      <c r="F347" s="34" t="s">
        <v>2051</v>
      </c>
      <c r="G347" s="34" t="s">
        <v>2052</v>
      </c>
      <c r="H347" s="34">
        <v>4</v>
      </c>
      <c r="I347" s="34">
        <v>409</v>
      </c>
      <c r="J347" s="35" t="s">
        <v>308</v>
      </c>
      <c r="K347" s="87">
        <v>16.48</v>
      </c>
      <c r="L347" s="207"/>
      <c r="M347" s="178"/>
      <c r="N347" s="178"/>
      <c r="O347" s="185"/>
      <c r="P347" s="24"/>
    </row>
    <row r="348" spans="1:16">
      <c r="A348" s="184" t="s">
        <v>2050</v>
      </c>
      <c r="B348" s="194"/>
      <c r="C348" s="194"/>
      <c r="D348" s="194"/>
      <c r="E348" s="194"/>
      <c r="F348" s="34" t="s">
        <v>88</v>
      </c>
      <c r="G348" s="34" t="s">
        <v>295</v>
      </c>
      <c r="H348" s="34">
        <v>6</v>
      </c>
      <c r="I348" s="34">
        <v>601</v>
      </c>
      <c r="J348" s="35" t="s">
        <v>307</v>
      </c>
      <c r="K348" s="87">
        <v>18.100000000000001</v>
      </c>
      <c r="L348" s="207"/>
      <c r="M348" s="178"/>
      <c r="N348" s="178"/>
      <c r="O348" s="185"/>
      <c r="P348" s="24"/>
    </row>
    <row r="349" spans="1:16">
      <c r="A349" s="184" t="s">
        <v>2050</v>
      </c>
      <c r="B349" s="194"/>
      <c r="C349" s="194"/>
      <c r="D349" s="194"/>
      <c r="E349" s="194"/>
      <c r="F349" s="33" t="s">
        <v>2051</v>
      </c>
      <c r="G349" s="34" t="s">
        <v>2052</v>
      </c>
      <c r="H349" s="34">
        <v>6</v>
      </c>
      <c r="I349" s="34">
        <v>600</v>
      </c>
      <c r="J349" s="35" t="s">
        <v>2053</v>
      </c>
      <c r="K349" s="87">
        <v>33.799999999999997</v>
      </c>
      <c r="L349" s="207"/>
      <c r="M349" s="178"/>
      <c r="N349" s="178"/>
      <c r="O349" s="185"/>
      <c r="P349" s="24"/>
    </row>
    <row r="350" spans="1:16">
      <c r="A350" s="184" t="s">
        <v>2050</v>
      </c>
      <c r="B350" s="194"/>
      <c r="C350" s="194"/>
      <c r="D350" s="194"/>
      <c r="E350" s="194"/>
      <c r="F350" s="33" t="s">
        <v>120</v>
      </c>
      <c r="G350" s="34" t="s">
        <v>291</v>
      </c>
      <c r="H350" s="34">
        <v>3</v>
      </c>
      <c r="I350" s="34">
        <v>362</v>
      </c>
      <c r="J350" s="35" t="s">
        <v>292</v>
      </c>
      <c r="K350" s="87">
        <v>64.819999999999993</v>
      </c>
      <c r="L350" s="207"/>
      <c r="M350" s="178"/>
      <c r="N350" s="178"/>
      <c r="O350" s="185"/>
      <c r="P350" s="24"/>
    </row>
    <row r="351" spans="1:16">
      <c r="A351" s="184" t="s">
        <v>2050</v>
      </c>
      <c r="B351" s="194"/>
      <c r="C351" s="194"/>
      <c r="D351" s="194"/>
      <c r="E351" s="194"/>
      <c r="F351" s="33" t="s">
        <v>120</v>
      </c>
      <c r="G351" s="34" t="s">
        <v>295</v>
      </c>
      <c r="H351" s="34">
        <v>4</v>
      </c>
      <c r="I351" s="34">
        <v>404</v>
      </c>
      <c r="J351" s="35" t="s">
        <v>296</v>
      </c>
      <c r="K351" s="87">
        <v>16.489999999999998</v>
      </c>
      <c r="L351" s="207"/>
      <c r="M351" s="178"/>
      <c r="N351" s="178"/>
      <c r="O351" s="185"/>
      <c r="P351" s="24"/>
    </row>
    <row r="352" spans="1:16" ht="24">
      <c r="A352" s="184" t="s">
        <v>2050</v>
      </c>
      <c r="B352" s="194"/>
      <c r="C352" s="194"/>
      <c r="D352" s="194"/>
      <c r="E352" s="194"/>
      <c r="F352" s="34" t="s">
        <v>88</v>
      </c>
      <c r="G352" s="34" t="s">
        <v>295</v>
      </c>
      <c r="H352" s="34">
        <v>6</v>
      </c>
      <c r="I352" s="34">
        <v>609</v>
      </c>
      <c r="J352" s="35" t="s">
        <v>298</v>
      </c>
      <c r="K352" s="87">
        <v>89.61</v>
      </c>
      <c r="L352" s="207"/>
      <c r="M352" s="178"/>
      <c r="N352" s="178"/>
      <c r="O352" s="185"/>
      <c r="P352" s="24"/>
    </row>
    <row r="353" spans="1:16" ht="24">
      <c r="A353" s="184" t="s">
        <v>2050</v>
      </c>
      <c r="B353" s="194"/>
      <c r="C353" s="194"/>
      <c r="D353" s="194"/>
      <c r="E353" s="194"/>
      <c r="F353" s="34" t="s">
        <v>88</v>
      </c>
      <c r="G353" s="34" t="s">
        <v>299</v>
      </c>
      <c r="H353" s="34">
        <v>10</v>
      </c>
      <c r="I353" s="34">
        <v>1018</v>
      </c>
      <c r="J353" s="35" t="s">
        <v>300</v>
      </c>
      <c r="K353" s="87">
        <v>81.02</v>
      </c>
      <c r="L353" s="207"/>
      <c r="M353" s="178"/>
      <c r="N353" s="178"/>
      <c r="O353" s="185"/>
      <c r="P353" s="24"/>
    </row>
    <row r="354" spans="1:16">
      <c r="A354" s="184" t="s">
        <v>2050</v>
      </c>
      <c r="B354" s="194"/>
      <c r="C354" s="194"/>
      <c r="D354" s="194"/>
      <c r="E354" s="194"/>
      <c r="F354" s="34" t="s">
        <v>88</v>
      </c>
      <c r="G354" s="34" t="s">
        <v>295</v>
      </c>
      <c r="H354" s="34">
        <v>5</v>
      </c>
      <c r="I354" s="34">
        <v>503</v>
      </c>
      <c r="J354" s="35" t="s">
        <v>301</v>
      </c>
      <c r="K354" s="87">
        <v>122.36</v>
      </c>
      <c r="L354" s="207"/>
      <c r="M354" s="178"/>
      <c r="N354" s="178"/>
      <c r="O354" s="185"/>
      <c r="P354" s="24"/>
    </row>
    <row r="355" spans="1:16">
      <c r="A355" s="184" t="s">
        <v>2050</v>
      </c>
      <c r="B355" s="194"/>
      <c r="C355" s="194"/>
      <c r="D355" s="194"/>
      <c r="E355" s="194"/>
      <c r="F355" s="34" t="s">
        <v>88</v>
      </c>
      <c r="G355" s="34" t="s">
        <v>295</v>
      </c>
      <c r="H355" s="34">
        <v>5</v>
      </c>
      <c r="I355" s="34">
        <v>506</v>
      </c>
      <c r="J355" s="35" t="s">
        <v>302</v>
      </c>
      <c r="K355" s="87">
        <v>60.26</v>
      </c>
      <c r="L355" s="207"/>
      <c r="M355" s="178"/>
      <c r="N355" s="178"/>
      <c r="O355" s="185"/>
      <c r="P355" s="24"/>
    </row>
    <row r="356" spans="1:16">
      <c r="A356" s="184" t="s">
        <v>2050</v>
      </c>
      <c r="B356" s="194" t="s">
        <v>328</v>
      </c>
      <c r="C356" s="194">
        <v>20040041</v>
      </c>
      <c r="D356" s="194">
        <v>11</v>
      </c>
      <c r="E356" s="194">
        <v>4</v>
      </c>
      <c r="F356" s="36" t="s">
        <v>120</v>
      </c>
      <c r="G356" s="36" t="s">
        <v>291</v>
      </c>
      <c r="H356" s="36">
        <v>4</v>
      </c>
      <c r="I356" s="36">
        <v>456</v>
      </c>
      <c r="J356" s="35" t="s">
        <v>294</v>
      </c>
      <c r="K356" s="87">
        <v>28.09</v>
      </c>
      <c r="L356" s="207">
        <v>35.571531388312906</v>
      </c>
      <c r="M356" s="178">
        <f>15+4*D356/3+4*(E356/2)/3</f>
        <v>32.333333333333329</v>
      </c>
      <c r="N356" s="178">
        <f>L356-M356</f>
        <v>3.238198054979577</v>
      </c>
      <c r="O356" s="185">
        <f>SUMPRODUCT(TEXT(N356-{0,5,15,25,35},"0;\0")*{0,2,3,3,7})</f>
        <v>0</v>
      </c>
      <c r="P356" s="24"/>
    </row>
    <row r="357" spans="1:16">
      <c r="A357" s="184" t="s">
        <v>2032</v>
      </c>
      <c r="B357" s="194"/>
      <c r="C357" s="194"/>
      <c r="D357" s="194"/>
      <c r="E357" s="194"/>
      <c r="F357" s="34" t="s">
        <v>120</v>
      </c>
      <c r="G357" s="34" t="s">
        <v>291</v>
      </c>
      <c r="H357" s="34">
        <v>4</v>
      </c>
      <c r="I357" s="34">
        <v>455</v>
      </c>
      <c r="J357" s="35" t="s">
        <v>294</v>
      </c>
      <c r="K357" s="87">
        <v>25.86</v>
      </c>
      <c r="L357" s="207"/>
      <c r="M357" s="178"/>
      <c r="N357" s="178"/>
      <c r="O357" s="185"/>
      <c r="P357" s="24"/>
    </row>
    <row r="358" spans="1:16">
      <c r="A358" s="184" t="s">
        <v>2032</v>
      </c>
      <c r="B358" s="194"/>
      <c r="C358" s="194"/>
      <c r="D358" s="194"/>
      <c r="E358" s="194"/>
      <c r="F358" s="33" t="s">
        <v>120</v>
      </c>
      <c r="G358" s="34" t="s">
        <v>291</v>
      </c>
      <c r="H358" s="38">
        <v>3</v>
      </c>
      <c r="I358" s="34">
        <v>352</v>
      </c>
      <c r="J358" s="35" t="s">
        <v>294</v>
      </c>
      <c r="K358" s="87">
        <v>25.81</v>
      </c>
      <c r="L358" s="207"/>
      <c r="M358" s="178"/>
      <c r="N358" s="178"/>
      <c r="O358" s="185"/>
      <c r="P358" s="24"/>
    </row>
    <row r="359" spans="1:16">
      <c r="A359" s="184" t="s">
        <v>2032</v>
      </c>
      <c r="B359" s="194"/>
      <c r="C359" s="194"/>
      <c r="D359" s="194"/>
      <c r="E359" s="194"/>
      <c r="F359" s="34" t="s">
        <v>120</v>
      </c>
      <c r="G359" s="34" t="s">
        <v>291</v>
      </c>
      <c r="H359" s="34">
        <v>4</v>
      </c>
      <c r="I359" s="34">
        <v>454</v>
      </c>
      <c r="J359" s="35" t="s">
        <v>318</v>
      </c>
      <c r="K359" s="87">
        <v>25.86</v>
      </c>
      <c r="L359" s="207"/>
      <c r="M359" s="178"/>
      <c r="N359" s="178"/>
      <c r="O359" s="185"/>
      <c r="P359" s="24"/>
    </row>
    <row r="360" spans="1:16">
      <c r="A360" s="184" t="s">
        <v>2032</v>
      </c>
      <c r="B360" s="194"/>
      <c r="C360" s="194"/>
      <c r="D360" s="194"/>
      <c r="E360" s="194"/>
      <c r="F360" s="33" t="s">
        <v>120</v>
      </c>
      <c r="G360" s="34" t="s">
        <v>291</v>
      </c>
      <c r="H360" s="34">
        <v>3</v>
      </c>
      <c r="I360" s="34">
        <v>362</v>
      </c>
      <c r="J360" s="35" t="s">
        <v>292</v>
      </c>
      <c r="K360" s="87">
        <v>64.819999999999993</v>
      </c>
      <c r="L360" s="207"/>
      <c r="M360" s="178"/>
      <c r="N360" s="178"/>
      <c r="O360" s="185"/>
      <c r="P360" s="24"/>
    </row>
    <row r="361" spans="1:16">
      <c r="A361" s="184" t="s">
        <v>2032</v>
      </c>
      <c r="B361" s="194"/>
      <c r="C361" s="194"/>
      <c r="D361" s="194"/>
      <c r="E361" s="194"/>
      <c r="F361" s="33" t="s">
        <v>2033</v>
      </c>
      <c r="G361" s="34" t="s">
        <v>2034</v>
      </c>
      <c r="H361" s="34">
        <v>6</v>
      </c>
      <c r="I361" s="34">
        <v>600</v>
      </c>
      <c r="J361" s="35" t="s">
        <v>2035</v>
      </c>
      <c r="K361" s="87">
        <v>33.799999999999997</v>
      </c>
      <c r="L361" s="207"/>
      <c r="M361" s="178"/>
      <c r="N361" s="178"/>
      <c r="O361" s="185"/>
      <c r="P361" s="24"/>
    </row>
    <row r="362" spans="1:16" ht="24">
      <c r="A362" s="184" t="s">
        <v>2032</v>
      </c>
      <c r="B362" s="194"/>
      <c r="C362" s="194"/>
      <c r="D362" s="194"/>
      <c r="E362" s="194"/>
      <c r="F362" s="34" t="s">
        <v>120</v>
      </c>
      <c r="G362" s="34" t="s">
        <v>291</v>
      </c>
      <c r="H362" s="34">
        <v>4</v>
      </c>
      <c r="I362" s="34">
        <v>461</v>
      </c>
      <c r="J362" s="35" t="s">
        <v>1821</v>
      </c>
      <c r="K362" s="87">
        <v>64.84</v>
      </c>
      <c r="L362" s="207"/>
      <c r="M362" s="178"/>
      <c r="N362" s="178"/>
      <c r="O362" s="185"/>
      <c r="P362" s="24"/>
    </row>
    <row r="363" spans="1:16">
      <c r="A363" s="184" t="s">
        <v>1816</v>
      </c>
      <c r="B363" s="194"/>
      <c r="C363" s="194"/>
      <c r="D363" s="194"/>
      <c r="E363" s="194"/>
      <c r="F363" s="33" t="s">
        <v>120</v>
      </c>
      <c r="G363" s="34" t="s">
        <v>295</v>
      </c>
      <c r="H363" s="34">
        <v>4</v>
      </c>
      <c r="I363" s="34">
        <v>404</v>
      </c>
      <c r="J363" s="35" t="s">
        <v>296</v>
      </c>
      <c r="K363" s="87">
        <v>16.489999999999998</v>
      </c>
      <c r="L363" s="207"/>
      <c r="M363" s="178"/>
      <c r="N363" s="178"/>
      <c r="O363" s="185"/>
      <c r="P363" s="24"/>
    </row>
    <row r="364" spans="1:16">
      <c r="A364" s="184" t="s">
        <v>1816</v>
      </c>
      <c r="B364" s="194"/>
      <c r="C364" s="194"/>
      <c r="D364" s="194"/>
      <c r="E364" s="194"/>
      <c r="F364" s="34" t="s">
        <v>1817</v>
      </c>
      <c r="G364" s="34" t="s">
        <v>1818</v>
      </c>
      <c r="H364" s="34">
        <v>4</v>
      </c>
      <c r="I364" s="34">
        <v>413</v>
      </c>
      <c r="J364" s="35" t="s">
        <v>1822</v>
      </c>
      <c r="K364" s="87">
        <v>29.57</v>
      </c>
      <c r="L364" s="207"/>
      <c r="M364" s="178"/>
      <c r="N364" s="178"/>
      <c r="O364" s="185"/>
      <c r="P364" s="24"/>
    </row>
    <row r="365" spans="1:16" ht="24">
      <c r="A365" s="184" t="s">
        <v>1816</v>
      </c>
      <c r="B365" s="194"/>
      <c r="C365" s="194"/>
      <c r="D365" s="194"/>
      <c r="E365" s="194"/>
      <c r="F365" s="34" t="s">
        <v>88</v>
      </c>
      <c r="G365" s="34" t="s">
        <v>295</v>
      </c>
      <c r="H365" s="34">
        <v>6</v>
      </c>
      <c r="I365" s="34">
        <v>609</v>
      </c>
      <c r="J365" s="35" t="s">
        <v>298</v>
      </c>
      <c r="K365" s="87">
        <v>89.61</v>
      </c>
      <c r="L365" s="207"/>
      <c r="M365" s="178"/>
      <c r="N365" s="178"/>
      <c r="O365" s="185"/>
      <c r="P365" s="24"/>
    </row>
    <row r="366" spans="1:16" ht="24">
      <c r="A366" s="184" t="s">
        <v>1816</v>
      </c>
      <c r="B366" s="194"/>
      <c r="C366" s="194"/>
      <c r="D366" s="194"/>
      <c r="E366" s="194"/>
      <c r="F366" s="34" t="s">
        <v>88</v>
      </c>
      <c r="G366" s="34" t="s">
        <v>299</v>
      </c>
      <c r="H366" s="34">
        <v>10</v>
      </c>
      <c r="I366" s="34">
        <v>1018</v>
      </c>
      <c r="J366" s="35" t="s">
        <v>300</v>
      </c>
      <c r="K366" s="87">
        <v>81.02</v>
      </c>
      <c r="L366" s="207"/>
      <c r="M366" s="178"/>
      <c r="N366" s="178"/>
      <c r="O366" s="185"/>
      <c r="P366" s="24"/>
    </row>
    <row r="367" spans="1:16">
      <c r="A367" s="184" t="s">
        <v>1816</v>
      </c>
      <c r="B367" s="194"/>
      <c r="C367" s="194"/>
      <c r="D367" s="194"/>
      <c r="E367" s="194"/>
      <c r="F367" s="34" t="s">
        <v>88</v>
      </c>
      <c r="G367" s="34" t="s">
        <v>295</v>
      </c>
      <c r="H367" s="34">
        <v>5</v>
      </c>
      <c r="I367" s="34">
        <v>503</v>
      </c>
      <c r="J367" s="35" t="s">
        <v>301</v>
      </c>
      <c r="K367" s="87">
        <v>122.36</v>
      </c>
      <c r="L367" s="207"/>
      <c r="M367" s="178"/>
      <c r="N367" s="178"/>
      <c r="O367" s="185"/>
      <c r="P367" s="24"/>
    </row>
    <row r="368" spans="1:16">
      <c r="A368" s="184" t="s">
        <v>1816</v>
      </c>
      <c r="B368" s="194"/>
      <c r="C368" s="194"/>
      <c r="D368" s="194"/>
      <c r="E368" s="194"/>
      <c r="F368" s="34" t="s">
        <v>88</v>
      </c>
      <c r="G368" s="34" t="s">
        <v>295</v>
      </c>
      <c r="H368" s="34">
        <v>5</v>
      </c>
      <c r="I368" s="34">
        <v>506</v>
      </c>
      <c r="J368" s="35" t="s">
        <v>302</v>
      </c>
      <c r="K368" s="87">
        <v>60.26</v>
      </c>
      <c r="L368" s="207"/>
      <c r="M368" s="178"/>
      <c r="N368" s="178"/>
      <c r="O368" s="185"/>
      <c r="P368" s="24"/>
    </row>
    <row r="369" spans="1:16">
      <c r="A369" s="184" t="s">
        <v>1816</v>
      </c>
      <c r="B369" s="194" t="s">
        <v>329</v>
      </c>
      <c r="C369" s="194">
        <v>20100087</v>
      </c>
      <c r="D369" s="194">
        <v>7</v>
      </c>
      <c r="E369" s="194">
        <v>2</v>
      </c>
      <c r="F369" s="36" t="s">
        <v>120</v>
      </c>
      <c r="G369" s="36" t="s">
        <v>291</v>
      </c>
      <c r="H369" s="36">
        <v>4</v>
      </c>
      <c r="I369" s="36">
        <v>458</v>
      </c>
      <c r="J369" s="35" t="s">
        <v>294</v>
      </c>
      <c r="K369" s="87">
        <v>28.01</v>
      </c>
      <c r="L369" s="207">
        <v>29.241395024676539</v>
      </c>
      <c r="M369" s="178">
        <f>15+4*D369/3+4*(E369/2)/3</f>
        <v>25.666666666666668</v>
      </c>
      <c r="N369" s="178">
        <f>L369-M369</f>
        <v>3.574728358009871</v>
      </c>
      <c r="O369" s="185">
        <f>SUMPRODUCT(TEXT(N369-{0,5,15,25,35},"0;\0")*{0,2,3,3,7})</f>
        <v>0</v>
      </c>
      <c r="P369" s="24"/>
    </row>
    <row r="370" spans="1:16">
      <c r="A370" s="184" t="s">
        <v>1816</v>
      </c>
      <c r="B370" s="194"/>
      <c r="C370" s="194"/>
      <c r="D370" s="194"/>
      <c r="E370" s="194"/>
      <c r="F370" s="34" t="s">
        <v>120</v>
      </c>
      <c r="G370" s="34" t="s">
        <v>291</v>
      </c>
      <c r="H370" s="34">
        <v>4</v>
      </c>
      <c r="I370" s="34">
        <v>455</v>
      </c>
      <c r="J370" s="35" t="s">
        <v>294</v>
      </c>
      <c r="K370" s="87">
        <v>25.86</v>
      </c>
      <c r="L370" s="207"/>
      <c r="M370" s="178"/>
      <c r="N370" s="178"/>
      <c r="O370" s="185"/>
      <c r="P370" s="24"/>
    </row>
    <row r="371" spans="1:16">
      <c r="A371" s="184" t="s">
        <v>1816</v>
      </c>
      <c r="B371" s="194"/>
      <c r="C371" s="194"/>
      <c r="D371" s="194"/>
      <c r="E371" s="194"/>
      <c r="F371" s="33" t="s">
        <v>88</v>
      </c>
      <c r="G371" s="34" t="s">
        <v>295</v>
      </c>
      <c r="H371" s="34">
        <v>6</v>
      </c>
      <c r="I371" s="34">
        <v>608</v>
      </c>
      <c r="J371" s="35" t="s">
        <v>321</v>
      </c>
      <c r="K371" s="87">
        <v>17.3</v>
      </c>
      <c r="L371" s="207"/>
      <c r="M371" s="178"/>
      <c r="N371" s="178"/>
      <c r="O371" s="185"/>
      <c r="P371" s="24"/>
    </row>
    <row r="372" spans="1:16">
      <c r="A372" s="184" t="s">
        <v>1816</v>
      </c>
      <c r="B372" s="194"/>
      <c r="C372" s="194"/>
      <c r="D372" s="194"/>
      <c r="E372" s="194"/>
      <c r="F372" s="34" t="s">
        <v>120</v>
      </c>
      <c r="G372" s="34" t="s">
        <v>295</v>
      </c>
      <c r="H372" s="34">
        <v>5</v>
      </c>
      <c r="I372" s="34">
        <v>500</v>
      </c>
      <c r="J372" s="35" t="s">
        <v>305</v>
      </c>
      <c r="K372" s="87">
        <v>33.799999999999997</v>
      </c>
      <c r="L372" s="207"/>
      <c r="M372" s="178"/>
      <c r="N372" s="178"/>
      <c r="O372" s="185"/>
      <c r="P372" s="24"/>
    </row>
    <row r="373" spans="1:16">
      <c r="A373" s="184" t="s">
        <v>1816</v>
      </c>
      <c r="B373" s="194"/>
      <c r="C373" s="194"/>
      <c r="D373" s="194"/>
      <c r="E373" s="194"/>
      <c r="F373" s="33" t="s">
        <v>120</v>
      </c>
      <c r="G373" s="34" t="s">
        <v>291</v>
      </c>
      <c r="H373" s="34">
        <v>3</v>
      </c>
      <c r="I373" s="34">
        <v>362</v>
      </c>
      <c r="J373" s="35" t="s">
        <v>292</v>
      </c>
      <c r="K373" s="87">
        <v>64.819999999999993</v>
      </c>
      <c r="L373" s="207"/>
      <c r="M373" s="178"/>
      <c r="N373" s="178"/>
      <c r="O373" s="185"/>
      <c r="P373" s="24"/>
    </row>
    <row r="374" spans="1:16">
      <c r="A374" s="184" t="s">
        <v>1816</v>
      </c>
      <c r="B374" s="194"/>
      <c r="C374" s="194"/>
      <c r="D374" s="194"/>
      <c r="E374" s="194"/>
      <c r="F374" s="34" t="s">
        <v>1817</v>
      </c>
      <c r="G374" s="34" t="s">
        <v>1818</v>
      </c>
      <c r="H374" s="34">
        <v>4</v>
      </c>
      <c r="I374" s="34">
        <v>413</v>
      </c>
      <c r="J374" s="35" t="s">
        <v>1822</v>
      </c>
      <c r="K374" s="87">
        <v>29.57</v>
      </c>
      <c r="L374" s="207"/>
      <c r="M374" s="178"/>
      <c r="N374" s="178"/>
      <c r="O374" s="185"/>
      <c r="P374" s="24"/>
    </row>
    <row r="375" spans="1:16">
      <c r="A375" s="184" t="s">
        <v>1816</v>
      </c>
      <c r="B375" s="194"/>
      <c r="C375" s="194"/>
      <c r="D375" s="194"/>
      <c r="E375" s="194"/>
      <c r="F375" s="33" t="s">
        <v>120</v>
      </c>
      <c r="G375" s="34" t="s">
        <v>295</v>
      </c>
      <c r="H375" s="34">
        <v>4</v>
      </c>
      <c r="I375" s="34">
        <v>404</v>
      </c>
      <c r="J375" s="35" t="s">
        <v>296</v>
      </c>
      <c r="K375" s="87">
        <v>16.489999999999998</v>
      </c>
      <c r="L375" s="207"/>
      <c r="M375" s="178"/>
      <c r="N375" s="178"/>
      <c r="O375" s="185"/>
      <c r="P375" s="24"/>
    </row>
    <row r="376" spans="1:16" ht="24">
      <c r="A376" s="184" t="s">
        <v>1816</v>
      </c>
      <c r="B376" s="194"/>
      <c r="C376" s="194"/>
      <c r="D376" s="194"/>
      <c r="E376" s="194"/>
      <c r="F376" s="34" t="s">
        <v>88</v>
      </c>
      <c r="G376" s="34" t="s">
        <v>295</v>
      </c>
      <c r="H376" s="34">
        <v>6</v>
      </c>
      <c r="I376" s="34">
        <v>609</v>
      </c>
      <c r="J376" s="35" t="s">
        <v>298</v>
      </c>
      <c r="K376" s="87">
        <v>89.61</v>
      </c>
      <c r="L376" s="207"/>
      <c r="M376" s="178"/>
      <c r="N376" s="178"/>
      <c r="O376" s="185"/>
      <c r="P376" s="24"/>
    </row>
    <row r="377" spans="1:16" ht="24">
      <c r="A377" s="184" t="s">
        <v>1816</v>
      </c>
      <c r="B377" s="194"/>
      <c r="C377" s="194"/>
      <c r="D377" s="194"/>
      <c r="E377" s="194"/>
      <c r="F377" s="34" t="s">
        <v>88</v>
      </c>
      <c r="G377" s="34" t="s">
        <v>299</v>
      </c>
      <c r="H377" s="34">
        <v>10</v>
      </c>
      <c r="I377" s="34">
        <v>1018</v>
      </c>
      <c r="J377" s="35" t="s">
        <v>300</v>
      </c>
      <c r="K377" s="87">
        <v>81.02</v>
      </c>
      <c r="L377" s="207"/>
      <c r="M377" s="178"/>
      <c r="N377" s="178"/>
      <c r="O377" s="185"/>
      <c r="P377" s="24"/>
    </row>
    <row r="378" spans="1:16">
      <c r="A378" s="184" t="s">
        <v>1816</v>
      </c>
      <c r="B378" s="194"/>
      <c r="C378" s="194"/>
      <c r="D378" s="194"/>
      <c r="E378" s="194"/>
      <c r="F378" s="34" t="s">
        <v>88</v>
      </c>
      <c r="G378" s="34" t="s">
        <v>295</v>
      </c>
      <c r="H378" s="34">
        <v>5</v>
      </c>
      <c r="I378" s="34">
        <v>503</v>
      </c>
      <c r="J378" s="35" t="s">
        <v>301</v>
      </c>
      <c r="K378" s="87">
        <v>122.36</v>
      </c>
      <c r="L378" s="207"/>
      <c r="M378" s="178"/>
      <c r="N378" s="178"/>
      <c r="O378" s="185"/>
      <c r="P378" s="24"/>
    </row>
    <row r="379" spans="1:16">
      <c r="A379" s="184" t="s">
        <v>1816</v>
      </c>
      <c r="B379" s="194"/>
      <c r="C379" s="194"/>
      <c r="D379" s="194"/>
      <c r="E379" s="194"/>
      <c r="F379" s="34" t="s">
        <v>88</v>
      </c>
      <c r="G379" s="34" t="s">
        <v>295</v>
      </c>
      <c r="H379" s="34">
        <v>5</v>
      </c>
      <c r="I379" s="34">
        <v>506</v>
      </c>
      <c r="J379" s="35" t="s">
        <v>302</v>
      </c>
      <c r="K379" s="87">
        <v>60.26</v>
      </c>
      <c r="L379" s="207"/>
      <c r="M379" s="178"/>
      <c r="N379" s="178"/>
      <c r="O379" s="185"/>
      <c r="P379" s="24"/>
    </row>
    <row r="380" spans="1:16">
      <c r="A380" s="184" t="s">
        <v>1816</v>
      </c>
      <c r="B380" s="194" t="s">
        <v>330</v>
      </c>
      <c r="C380" s="194">
        <v>19940044</v>
      </c>
      <c r="D380" s="194">
        <v>10</v>
      </c>
      <c r="E380" s="194">
        <v>2</v>
      </c>
      <c r="F380" s="36" t="s">
        <v>88</v>
      </c>
      <c r="G380" s="36" t="s">
        <v>295</v>
      </c>
      <c r="H380" s="36">
        <v>5</v>
      </c>
      <c r="I380" s="36">
        <v>508</v>
      </c>
      <c r="J380" s="35" t="s">
        <v>316</v>
      </c>
      <c r="K380" s="87">
        <v>18.100000000000001</v>
      </c>
      <c r="L380" s="207">
        <v>32.941111111111105</v>
      </c>
      <c r="M380" s="178">
        <f>15+4*D380/3+4*(E380/2)/3</f>
        <v>29.666666666666668</v>
      </c>
      <c r="N380" s="178">
        <f>L380-M380</f>
        <v>3.2744444444444376</v>
      </c>
      <c r="O380" s="185">
        <f>SUMPRODUCT(TEXT(N380-{0,5,15,25,35},"0;\0")*{0,2,3,3,7})</f>
        <v>0</v>
      </c>
      <c r="P380" s="24"/>
    </row>
    <row r="381" spans="1:16" ht="24">
      <c r="A381" s="184" t="s">
        <v>2054</v>
      </c>
      <c r="B381" s="194"/>
      <c r="C381" s="194"/>
      <c r="D381" s="194"/>
      <c r="E381" s="194"/>
      <c r="F381" s="33" t="s">
        <v>88</v>
      </c>
      <c r="G381" s="34" t="s">
        <v>295</v>
      </c>
      <c r="H381" s="34">
        <v>6</v>
      </c>
      <c r="I381" s="34">
        <v>607</v>
      </c>
      <c r="J381" s="35" t="s">
        <v>331</v>
      </c>
      <c r="K381" s="87">
        <v>29.32</v>
      </c>
      <c r="L381" s="207"/>
      <c r="M381" s="178"/>
      <c r="N381" s="178"/>
      <c r="O381" s="185"/>
      <c r="P381" s="24"/>
    </row>
    <row r="382" spans="1:16">
      <c r="A382" s="184" t="s">
        <v>2054</v>
      </c>
      <c r="B382" s="194"/>
      <c r="C382" s="194"/>
      <c r="D382" s="194"/>
      <c r="E382" s="194"/>
      <c r="F382" s="33" t="s">
        <v>120</v>
      </c>
      <c r="G382" s="34" t="s">
        <v>291</v>
      </c>
      <c r="H382" s="34">
        <v>3</v>
      </c>
      <c r="I382" s="34">
        <v>362</v>
      </c>
      <c r="J382" s="35" t="s">
        <v>292</v>
      </c>
      <c r="K382" s="87">
        <v>64.819999999999993</v>
      </c>
      <c r="L382" s="207"/>
      <c r="M382" s="178"/>
      <c r="N382" s="178"/>
      <c r="O382" s="185"/>
      <c r="P382" s="24"/>
    </row>
    <row r="383" spans="1:16">
      <c r="A383" s="184" t="s">
        <v>2054</v>
      </c>
      <c r="B383" s="194"/>
      <c r="C383" s="194"/>
      <c r="D383" s="194"/>
      <c r="E383" s="194"/>
      <c r="F383" s="33" t="s">
        <v>120</v>
      </c>
      <c r="G383" s="34" t="s">
        <v>295</v>
      </c>
      <c r="H383" s="34">
        <v>4</v>
      </c>
      <c r="I383" s="34">
        <v>404</v>
      </c>
      <c r="J383" s="35" t="s">
        <v>296</v>
      </c>
      <c r="K383" s="87">
        <v>16.489999999999998</v>
      </c>
      <c r="L383" s="207"/>
      <c r="M383" s="178"/>
      <c r="N383" s="178"/>
      <c r="O383" s="185"/>
      <c r="P383" s="24"/>
    </row>
    <row r="384" spans="1:16">
      <c r="A384" s="184" t="s">
        <v>2054</v>
      </c>
      <c r="B384" s="194" t="s">
        <v>332</v>
      </c>
      <c r="C384" s="194">
        <v>20140082</v>
      </c>
      <c r="D384" s="194">
        <v>10</v>
      </c>
      <c r="E384" s="194">
        <v>3</v>
      </c>
      <c r="F384" s="36" t="s">
        <v>120</v>
      </c>
      <c r="G384" s="36" t="s">
        <v>291</v>
      </c>
      <c r="H384" s="36">
        <v>4</v>
      </c>
      <c r="I384" s="36">
        <v>458</v>
      </c>
      <c r="J384" s="35" t="s">
        <v>294</v>
      </c>
      <c r="K384" s="87">
        <v>28.01</v>
      </c>
      <c r="L384" s="207">
        <v>33.131395024676543</v>
      </c>
      <c r="M384" s="178">
        <f>15+4*D384/3+4*(E384/2)/3</f>
        <v>30.333333333333336</v>
      </c>
      <c r="N384" s="178">
        <f>L384-M384</f>
        <v>2.7980616913432073</v>
      </c>
      <c r="O384" s="185">
        <f>SUMPRODUCT(TEXT(N384-{0,5,15,25,35},"0;\0")*{0,2,3,3,7})</f>
        <v>0</v>
      </c>
      <c r="P384" s="24"/>
    </row>
    <row r="385" spans="1:16">
      <c r="A385" s="184" t="s">
        <v>2055</v>
      </c>
      <c r="B385" s="194"/>
      <c r="C385" s="194"/>
      <c r="D385" s="194"/>
      <c r="E385" s="194"/>
      <c r="F385" s="34" t="s">
        <v>120</v>
      </c>
      <c r="G385" s="34" t="s">
        <v>291</v>
      </c>
      <c r="H385" s="34">
        <v>3</v>
      </c>
      <c r="I385" s="34">
        <v>359</v>
      </c>
      <c r="J385" s="35" t="s">
        <v>2056</v>
      </c>
      <c r="K385" s="87">
        <v>28.01</v>
      </c>
      <c r="L385" s="207"/>
      <c r="M385" s="178"/>
      <c r="N385" s="178"/>
      <c r="O385" s="185"/>
      <c r="P385" s="24"/>
    </row>
    <row r="386" spans="1:16">
      <c r="A386" s="184" t="s">
        <v>2055</v>
      </c>
      <c r="B386" s="194"/>
      <c r="C386" s="194"/>
      <c r="D386" s="194"/>
      <c r="E386" s="194"/>
      <c r="F386" s="34" t="s">
        <v>120</v>
      </c>
      <c r="G386" s="34" t="s">
        <v>295</v>
      </c>
      <c r="H386" s="34">
        <v>5</v>
      </c>
      <c r="I386" s="34">
        <v>500</v>
      </c>
      <c r="J386" s="35" t="s">
        <v>305</v>
      </c>
      <c r="K386" s="87">
        <v>33.799999999999997</v>
      </c>
      <c r="L386" s="207"/>
      <c r="M386" s="178"/>
      <c r="N386" s="178"/>
      <c r="O386" s="185"/>
      <c r="P386" s="24"/>
    </row>
    <row r="387" spans="1:16">
      <c r="A387" s="184" t="s">
        <v>2055</v>
      </c>
      <c r="B387" s="194"/>
      <c r="C387" s="194"/>
      <c r="D387" s="194"/>
      <c r="E387" s="194"/>
      <c r="F387" s="33" t="s">
        <v>120</v>
      </c>
      <c r="G387" s="34" t="s">
        <v>291</v>
      </c>
      <c r="H387" s="34">
        <v>3</v>
      </c>
      <c r="I387" s="34">
        <v>362</v>
      </c>
      <c r="J387" s="35" t="s">
        <v>292</v>
      </c>
      <c r="K387" s="87">
        <v>64.819999999999993</v>
      </c>
      <c r="L387" s="207"/>
      <c r="M387" s="178"/>
      <c r="N387" s="178"/>
      <c r="O387" s="185"/>
      <c r="P387" s="24"/>
    </row>
    <row r="388" spans="1:16">
      <c r="A388" s="184" t="s">
        <v>2055</v>
      </c>
      <c r="B388" s="194"/>
      <c r="C388" s="194"/>
      <c r="D388" s="194"/>
      <c r="E388" s="194"/>
      <c r="F388" s="33" t="s">
        <v>120</v>
      </c>
      <c r="G388" s="34" t="s">
        <v>295</v>
      </c>
      <c r="H388" s="34">
        <v>4</v>
      </c>
      <c r="I388" s="34">
        <v>404</v>
      </c>
      <c r="J388" s="35" t="s">
        <v>296</v>
      </c>
      <c r="K388" s="87">
        <v>16.489999999999998</v>
      </c>
      <c r="L388" s="207"/>
      <c r="M388" s="178"/>
      <c r="N388" s="178"/>
      <c r="O388" s="185"/>
      <c r="P388" s="24"/>
    </row>
    <row r="389" spans="1:16">
      <c r="A389" s="184" t="s">
        <v>2055</v>
      </c>
      <c r="B389" s="194"/>
      <c r="C389" s="194"/>
      <c r="D389" s="194"/>
      <c r="E389" s="194"/>
      <c r="F389" s="33" t="s">
        <v>2057</v>
      </c>
      <c r="G389" s="34" t="s">
        <v>2058</v>
      </c>
      <c r="H389" s="34">
        <v>6</v>
      </c>
      <c r="I389" s="34">
        <v>600</v>
      </c>
      <c r="J389" s="35" t="s">
        <v>2059</v>
      </c>
      <c r="K389" s="87">
        <v>33.799999999999997</v>
      </c>
      <c r="L389" s="207"/>
      <c r="M389" s="178"/>
      <c r="N389" s="178"/>
      <c r="O389" s="185"/>
      <c r="P389" s="24"/>
    </row>
    <row r="390" spans="1:16">
      <c r="A390" s="184" t="s">
        <v>2055</v>
      </c>
      <c r="B390" s="194"/>
      <c r="C390" s="194"/>
      <c r="D390" s="194"/>
      <c r="E390" s="194"/>
      <c r="F390" s="34" t="s">
        <v>2057</v>
      </c>
      <c r="G390" s="34" t="s">
        <v>2058</v>
      </c>
      <c r="H390" s="34">
        <v>4</v>
      </c>
      <c r="I390" s="34">
        <v>413</v>
      </c>
      <c r="J390" s="35" t="s">
        <v>2060</v>
      </c>
      <c r="K390" s="87">
        <v>29.57</v>
      </c>
      <c r="L390" s="207"/>
      <c r="M390" s="178"/>
      <c r="N390" s="178"/>
      <c r="O390" s="185"/>
      <c r="P390" s="24"/>
    </row>
    <row r="391" spans="1:16" ht="24">
      <c r="A391" s="184" t="s">
        <v>2055</v>
      </c>
      <c r="B391" s="194"/>
      <c r="C391" s="194"/>
      <c r="D391" s="194"/>
      <c r="E391" s="194"/>
      <c r="F391" s="34" t="s">
        <v>88</v>
      </c>
      <c r="G391" s="34" t="s">
        <v>295</v>
      </c>
      <c r="H391" s="34">
        <v>6</v>
      </c>
      <c r="I391" s="34">
        <v>609</v>
      </c>
      <c r="J391" s="35" t="s">
        <v>298</v>
      </c>
      <c r="K391" s="87">
        <v>89.61</v>
      </c>
      <c r="L391" s="207"/>
      <c r="M391" s="178"/>
      <c r="N391" s="178"/>
      <c r="O391" s="185"/>
      <c r="P391" s="24"/>
    </row>
    <row r="392" spans="1:16" ht="24">
      <c r="A392" s="184" t="s">
        <v>2055</v>
      </c>
      <c r="B392" s="194"/>
      <c r="C392" s="194"/>
      <c r="D392" s="194"/>
      <c r="E392" s="194"/>
      <c r="F392" s="34" t="s">
        <v>88</v>
      </c>
      <c r="G392" s="34" t="s">
        <v>299</v>
      </c>
      <c r="H392" s="34">
        <v>10</v>
      </c>
      <c r="I392" s="34">
        <v>1018</v>
      </c>
      <c r="J392" s="35" t="s">
        <v>300</v>
      </c>
      <c r="K392" s="87">
        <v>81.02</v>
      </c>
      <c r="L392" s="207"/>
      <c r="M392" s="178"/>
      <c r="N392" s="178"/>
      <c r="O392" s="185"/>
      <c r="P392" s="24"/>
    </row>
    <row r="393" spans="1:16">
      <c r="A393" s="184" t="s">
        <v>2055</v>
      </c>
      <c r="B393" s="194"/>
      <c r="C393" s="194"/>
      <c r="D393" s="194"/>
      <c r="E393" s="194"/>
      <c r="F393" s="34" t="s">
        <v>88</v>
      </c>
      <c r="G393" s="34" t="s">
        <v>295</v>
      </c>
      <c r="H393" s="34">
        <v>5</v>
      </c>
      <c r="I393" s="34">
        <v>503</v>
      </c>
      <c r="J393" s="35" t="s">
        <v>301</v>
      </c>
      <c r="K393" s="87">
        <v>122.36</v>
      </c>
      <c r="L393" s="207"/>
      <c r="M393" s="178"/>
      <c r="N393" s="178"/>
      <c r="O393" s="185"/>
      <c r="P393" s="24"/>
    </row>
    <row r="394" spans="1:16">
      <c r="A394" s="184" t="s">
        <v>2055</v>
      </c>
      <c r="B394" s="194"/>
      <c r="C394" s="194"/>
      <c r="D394" s="194"/>
      <c r="E394" s="194"/>
      <c r="F394" s="34" t="s">
        <v>88</v>
      </c>
      <c r="G394" s="34" t="s">
        <v>295</v>
      </c>
      <c r="H394" s="34">
        <v>5</v>
      </c>
      <c r="I394" s="34">
        <v>506</v>
      </c>
      <c r="J394" s="35" t="s">
        <v>302</v>
      </c>
      <c r="K394" s="87">
        <v>60.26</v>
      </c>
      <c r="L394" s="207"/>
      <c r="M394" s="178"/>
      <c r="N394" s="178"/>
      <c r="O394" s="185"/>
      <c r="P394" s="24"/>
    </row>
    <row r="395" spans="1:16">
      <c r="A395" s="184" t="s">
        <v>2055</v>
      </c>
      <c r="B395" s="194" t="s">
        <v>333</v>
      </c>
      <c r="C395" s="194">
        <v>20040068</v>
      </c>
      <c r="D395" s="194">
        <v>9</v>
      </c>
      <c r="E395" s="194">
        <v>2</v>
      </c>
      <c r="F395" s="36" t="s">
        <v>88</v>
      </c>
      <c r="G395" s="36" t="s">
        <v>295</v>
      </c>
      <c r="H395" s="36">
        <v>5</v>
      </c>
      <c r="I395" s="36">
        <v>508</v>
      </c>
      <c r="J395" s="35" t="s">
        <v>316</v>
      </c>
      <c r="K395" s="87">
        <v>18.100000000000001</v>
      </c>
      <c r="L395" s="207">
        <v>32.903202716984232</v>
      </c>
      <c r="M395" s="178">
        <f>15+4*D395/3+4*(E395/2)/3</f>
        <v>28.333333333333332</v>
      </c>
      <c r="N395" s="178">
        <f>L395-M395</f>
        <v>4.5698693836509001</v>
      </c>
      <c r="O395" s="185">
        <f>SUMPRODUCT(TEXT(N395-{0,5,15,25,35},"0;\0")*{0,2,3,3,7})</f>
        <v>0</v>
      </c>
      <c r="P395" s="24"/>
    </row>
    <row r="396" spans="1:16">
      <c r="A396" s="184" t="s">
        <v>2061</v>
      </c>
      <c r="B396" s="194"/>
      <c r="C396" s="194"/>
      <c r="D396" s="194"/>
      <c r="E396" s="194"/>
      <c r="F396" s="34" t="s">
        <v>88</v>
      </c>
      <c r="G396" s="34" t="s">
        <v>295</v>
      </c>
      <c r="H396" s="34">
        <v>5</v>
      </c>
      <c r="I396" s="34">
        <v>505</v>
      </c>
      <c r="J396" s="35" t="s">
        <v>325</v>
      </c>
      <c r="K396" s="87">
        <v>16.760000000000002</v>
      </c>
      <c r="L396" s="207"/>
      <c r="M396" s="178"/>
      <c r="N396" s="178"/>
      <c r="O396" s="185"/>
      <c r="P396" s="24"/>
    </row>
    <row r="397" spans="1:16">
      <c r="A397" s="184" t="s">
        <v>2061</v>
      </c>
      <c r="B397" s="194"/>
      <c r="C397" s="194"/>
      <c r="D397" s="194"/>
      <c r="E397" s="194"/>
      <c r="F397" s="34" t="s">
        <v>88</v>
      </c>
      <c r="G397" s="34" t="s">
        <v>295</v>
      </c>
      <c r="H397" s="34">
        <v>5</v>
      </c>
      <c r="I397" s="34">
        <v>503</v>
      </c>
      <c r="J397" s="35" t="s">
        <v>301</v>
      </c>
      <c r="K397" s="87">
        <v>122.36</v>
      </c>
      <c r="L397" s="207"/>
      <c r="M397" s="178"/>
      <c r="N397" s="178"/>
      <c r="O397" s="185"/>
      <c r="P397" s="24"/>
    </row>
    <row r="398" spans="1:16">
      <c r="A398" s="184" t="s">
        <v>2061</v>
      </c>
      <c r="B398" s="194"/>
      <c r="C398" s="194"/>
      <c r="D398" s="194"/>
      <c r="E398" s="194"/>
      <c r="F398" s="33" t="s">
        <v>120</v>
      </c>
      <c r="G398" s="34" t="s">
        <v>291</v>
      </c>
      <c r="H398" s="34">
        <v>3</v>
      </c>
      <c r="I398" s="34">
        <v>362</v>
      </c>
      <c r="J398" s="35" t="s">
        <v>292</v>
      </c>
      <c r="K398" s="87">
        <v>64.819999999999993</v>
      </c>
      <c r="L398" s="207"/>
      <c r="M398" s="178"/>
      <c r="N398" s="178"/>
      <c r="O398" s="185"/>
      <c r="P398" s="24"/>
    </row>
    <row r="399" spans="1:16">
      <c r="A399" s="184" t="s">
        <v>2061</v>
      </c>
      <c r="B399" s="194"/>
      <c r="C399" s="194"/>
      <c r="D399" s="194"/>
      <c r="E399" s="194"/>
      <c r="F399" s="33" t="s">
        <v>120</v>
      </c>
      <c r="G399" s="34" t="s">
        <v>295</v>
      </c>
      <c r="H399" s="34">
        <v>4</v>
      </c>
      <c r="I399" s="34">
        <v>404</v>
      </c>
      <c r="J399" s="35" t="s">
        <v>296</v>
      </c>
      <c r="K399" s="87">
        <v>16.489999999999998</v>
      </c>
      <c r="L399" s="207"/>
      <c r="M399" s="178"/>
      <c r="N399" s="178"/>
      <c r="O399" s="185"/>
      <c r="P399" s="24"/>
    </row>
    <row r="400" spans="1:16" ht="24">
      <c r="A400" s="184" t="s">
        <v>2061</v>
      </c>
      <c r="B400" s="194"/>
      <c r="C400" s="194"/>
      <c r="D400" s="194"/>
      <c r="E400" s="194"/>
      <c r="F400" s="34" t="s">
        <v>120</v>
      </c>
      <c r="G400" s="34" t="s">
        <v>291</v>
      </c>
      <c r="H400" s="34">
        <v>4</v>
      </c>
      <c r="I400" s="34">
        <v>461</v>
      </c>
      <c r="J400" s="35" t="s">
        <v>2062</v>
      </c>
      <c r="K400" s="87">
        <v>64.84</v>
      </c>
      <c r="L400" s="207"/>
      <c r="M400" s="178"/>
      <c r="N400" s="178"/>
      <c r="O400" s="185"/>
      <c r="P400" s="24"/>
    </row>
    <row r="401" spans="1:16" ht="24">
      <c r="A401" s="184" t="s">
        <v>2061</v>
      </c>
      <c r="B401" s="194"/>
      <c r="C401" s="194"/>
      <c r="D401" s="194"/>
      <c r="E401" s="194"/>
      <c r="F401" s="34" t="s">
        <v>88</v>
      </c>
      <c r="G401" s="34" t="s">
        <v>295</v>
      </c>
      <c r="H401" s="34">
        <v>6</v>
      </c>
      <c r="I401" s="34">
        <v>609</v>
      </c>
      <c r="J401" s="35" t="s">
        <v>298</v>
      </c>
      <c r="K401" s="87">
        <v>89.61</v>
      </c>
      <c r="L401" s="207"/>
      <c r="M401" s="178"/>
      <c r="N401" s="178"/>
      <c r="O401" s="185"/>
      <c r="P401" s="24"/>
    </row>
    <row r="402" spans="1:16" ht="24">
      <c r="A402" s="184" t="s">
        <v>2061</v>
      </c>
      <c r="B402" s="194"/>
      <c r="C402" s="194"/>
      <c r="D402" s="194"/>
      <c r="E402" s="194"/>
      <c r="F402" s="34" t="s">
        <v>88</v>
      </c>
      <c r="G402" s="34" t="s">
        <v>299</v>
      </c>
      <c r="H402" s="34">
        <v>10</v>
      </c>
      <c r="I402" s="34">
        <v>1018</v>
      </c>
      <c r="J402" s="35" t="s">
        <v>300</v>
      </c>
      <c r="K402" s="87">
        <v>81.02</v>
      </c>
      <c r="L402" s="207"/>
      <c r="M402" s="178"/>
      <c r="N402" s="178"/>
      <c r="O402" s="185"/>
      <c r="P402" s="24"/>
    </row>
    <row r="403" spans="1:16">
      <c r="A403" s="184" t="s">
        <v>2061</v>
      </c>
      <c r="B403" s="194"/>
      <c r="C403" s="194"/>
      <c r="D403" s="194"/>
      <c r="E403" s="194"/>
      <c r="F403" s="34" t="s">
        <v>88</v>
      </c>
      <c r="G403" s="34" t="s">
        <v>295</v>
      </c>
      <c r="H403" s="34">
        <v>5</v>
      </c>
      <c r="I403" s="34">
        <v>503</v>
      </c>
      <c r="J403" s="35" t="s">
        <v>301</v>
      </c>
      <c r="K403" s="87">
        <v>122.36</v>
      </c>
      <c r="L403" s="207"/>
      <c r="M403" s="178"/>
      <c r="N403" s="178"/>
      <c r="O403" s="185"/>
      <c r="P403" s="24"/>
    </row>
    <row r="404" spans="1:16">
      <c r="A404" s="184" t="s">
        <v>2061</v>
      </c>
      <c r="B404" s="194"/>
      <c r="C404" s="194"/>
      <c r="D404" s="194"/>
      <c r="E404" s="194"/>
      <c r="F404" s="34" t="s">
        <v>88</v>
      </c>
      <c r="G404" s="34" t="s">
        <v>295</v>
      </c>
      <c r="H404" s="34">
        <v>5</v>
      </c>
      <c r="I404" s="34">
        <v>506</v>
      </c>
      <c r="J404" s="35" t="s">
        <v>302</v>
      </c>
      <c r="K404" s="87">
        <v>60.26</v>
      </c>
      <c r="L404" s="207"/>
      <c r="M404" s="178"/>
      <c r="N404" s="178"/>
      <c r="O404" s="185"/>
      <c r="P404" s="24"/>
    </row>
    <row r="405" spans="1:16">
      <c r="A405" s="184" t="s">
        <v>2061</v>
      </c>
      <c r="B405" s="194" t="s">
        <v>334</v>
      </c>
      <c r="C405" s="194">
        <v>20120012</v>
      </c>
      <c r="D405" s="194">
        <v>3</v>
      </c>
      <c r="E405" s="194">
        <v>2</v>
      </c>
      <c r="F405" s="36" t="s">
        <v>88</v>
      </c>
      <c r="G405" s="36" t="s">
        <v>295</v>
      </c>
      <c r="H405" s="36">
        <v>5</v>
      </c>
      <c r="I405" s="36">
        <v>508</v>
      </c>
      <c r="J405" s="35" t="s">
        <v>316</v>
      </c>
      <c r="K405" s="87">
        <v>18.100000000000001</v>
      </c>
      <c r="L405" s="207">
        <v>23.68179530957682</v>
      </c>
      <c r="M405" s="178">
        <f>15+4*D405/3+4*(E405/2)/3</f>
        <v>20.333333333333332</v>
      </c>
      <c r="N405" s="178">
        <f>L405-M405</f>
        <v>3.3484619762434882</v>
      </c>
      <c r="O405" s="185">
        <f>SUMPRODUCT(TEXT(N405-{0,5,15,25,35},"0;\0")*{0,2,3,3,7})</f>
        <v>0</v>
      </c>
      <c r="P405" s="24"/>
    </row>
    <row r="406" spans="1:16">
      <c r="A406" s="184" t="s">
        <v>2063</v>
      </c>
      <c r="B406" s="194"/>
      <c r="C406" s="194"/>
      <c r="D406" s="194"/>
      <c r="E406" s="194"/>
      <c r="F406" s="34" t="s">
        <v>88</v>
      </c>
      <c r="G406" s="34" t="s">
        <v>295</v>
      </c>
      <c r="H406" s="34">
        <v>6</v>
      </c>
      <c r="I406" s="34">
        <v>602</v>
      </c>
      <c r="J406" s="35" t="s">
        <v>307</v>
      </c>
      <c r="K406" s="87">
        <v>17.3</v>
      </c>
      <c r="L406" s="207"/>
      <c r="M406" s="178"/>
      <c r="N406" s="178"/>
      <c r="O406" s="185"/>
      <c r="P406" s="24"/>
    </row>
    <row r="407" spans="1:16">
      <c r="A407" s="184" t="s">
        <v>2063</v>
      </c>
      <c r="B407" s="194"/>
      <c r="C407" s="194"/>
      <c r="D407" s="194"/>
      <c r="E407" s="194"/>
      <c r="F407" s="34" t="s">
        <v>88</v>
      </c>
      <c r="G407" s="34" t="s">
        <v>295</v>
      </c>
      <c r="H407" s="34">
        <v>5</v>
      </c>
      <c r="I407" s="34">
        <v>503</v>
      </c>
      <c r="J407" s="35" t="s">
        <v>301</v>
      </c>
      <c r="K407" s="87">
        <v>122.36</v>
      </c>
      <c r="L407" s="207"/>
      <c r="M407" s="178"/>
      <c r="N407" s="178"/>
      <c r="O407" s="185"/>
      <c r="P407" s="24"/>
    </row>
    <row r="408" spans="1:16">
      <c r="A408" s="184" t="s">
        <v>1816</v>
      </c>
      <c r="B408" s="194"/>
      <c r="C408" s="194"/>
      <c r="D408" s="194"/>
      <c r="E408" s="194"/>
      <c r="F408" s="33" t="s">
        <v>120</v>
      </c>
      <c r="G408" s="34" t="s">
        <v>291</v>
      </c>
      <c r="H408" s="34">
        <v>3</v>
      </c>
      <c r="I408" s="34">
        <v>362</v>
      </c>
      <c r="J408" s="35" t="s">
        <v>292</v>
      </c>
      <c r="K408" s="87">
        <v>64.819999999999993</v>
      </c>
      <c r="L408" s="207"/>
      <c r="M408" s="178"/>
      <c r="N408" s="178"/>
      <c r="O408" s="185"/>
      <c r="P408" s="24"/>
    </row>
    <row r="409" spans="1:16" ht="24">
      <c r="A409" s="184" t="s">
        <v>1816</v>
      </c>
      <c r="B409" s="194"/>
      <c r="C409" s="194"/>
      <c r="D409" s="194"/>
      <c r="E409" s="194"/>
      <c r="F409" s="34" t="s">
        <v>88</v>
      </c>
      <c r="G409" s="34" t="s">
        <v>295</v>
      </c>
      <c r="H409" s="34">
        <v>6</v>
      </c>
      <c r="I409" s="34">
        <v>609</v>
      </c>
      <c r="J409" s="35" t="s">
        <v>298</v>
      </c>
      <c r="K409" s="87">
        <v>89.61</v>
      </c>
      <c r="L409" s="207"/>
      <c r="M409" s="178"/>
      <c r="N409" s="178"/>
      <c r="O409" s="185"/>
      <c r="P409" s="24"/>
    </row>
    <row r="410" spans="1:16" ht="24">
      <c r="A410" s="184" t="s">
        <v>1816</v>
      </c>
      <c r="B410" s="194"/>
      <c r="C410" s="194"/>
      <c r="D410" s="194"/>
      <c r="E410" s="194"/>
      <c r="F410" s="34" t="s">
        <v>88</v>
      </c>
      <c r="G410" s="34" t="s">
        <v>299</v>
      </c>
      <c r="H410" s="34">
        <v>10</v>
      </c>
      <c r="I410" s="34">
        <v>1018</v>
      </c>
      <c r="J410" s="35" t="s">
        <v>300</v>
      </c>
      <c r="K410" s="87">
        <v>81.02</v>
      </c>
      <c r="L410" s="207"/>
      <c r="M410" s="178"/>
      <c r="N410" s="178"/>
      <c r="O410" s="185"/>
      <c r="P410" s="24"/>
    </row>
    <row r="411" spans="1:16">
      <c r="A411" s="184" t="s">
        <v>1816</v>
      </c>
      <c r="B411" s="194"/>
      <c r="C411" s="194"/>
      <c r="D411" s="194"/>
      <c r="E411" s="194"/>
      <c r="F411" s="34" t="s">
        <v>88</v>
      </c>
      <c r="G411" s="34" t="s">
        <v>295</v>
      </c>
      <c r="H411" s="34">
        <v>5</v>
      </c>
      <c r="I411" s="34">
        <v>503</v>
      </c>
      <c r="J411" s="35" t="s">
        <v>301</v>
      </c>
      <c r="K411" s="87">
        <v>122.36</v>
      </c>
      <c r="L411" s="207"/>
      <c r="M411" s="178"/>
      <c r="N411" s="178"/>
      <c r="O411" s="185"/>
      <c r="P411" s="24"/>
    </row>
    <row r="412" spans="1:16">
      <c r="A412" s="184" t="s">
        <v>1816</v>
      </c>
      <c r="B412" s="194"/>
      <c r="C412" s="194"/>
      <c r="D412" s="194"/>
      <c r="E412" s="194"/>
      <c r="F412" s="34" t="s">
        <v>88</v>
      </c>
      <c r="G412" s="34" t="s">
        <v>295</v>
      </c>
      <c r="H412" s="34">
        <v>5</v>
      </c>
      <c r="I412" s="34">
        <v>506</v>
      </c>
      <c r="J412" s="35" t="s">
        <v>302</v>
      </c>
      <c r="K412" s="87">
        <v>60.26</v>
      </c>
      <c r="L412" s="207"/>
      <c r="M412" s="178"/>
      <c r="N412" s="178"/>
      <c r="O412" s="185"/>
      <c r="P412" s="24"/>
    </row>
    <row r="413" spans="1:16">
      <c r="A413" s="184" t="s">
        <v>1816</v>
      </c>
      <c r="B413" s="194" t="s">
        <v>335</v>
      </c>
      <c r="C413" s="194">
        <v>20100194</v>
      </c>
      <c r="D413" s="194">
        <v>6</v>
      </c>
      <c r="E413" s="194">
        <v>2</v>
      </c>
      <c r="F413" s="36" t="s">
        <v>88</v>
      </c>
      <c r="G413" s="36" t="s">
        <v>295</v>
      </c>
      <c r="H413" s="36">
        <v>5</v>
      </c>
      <c r="I413" s="36">
        <v>508</v>
      </c>
      <c r="J413" s="35" t="s">
        <v>316</v>
      </c>
      <c r="K413" s="87">
        <v>18.100000000000001</v>
      </c>
      <c r="L413" s="207">
        <v>28.136194313622887</v>
      </c>
      <c r="M413" s="178">
        <f>15+4*D413/3+4*(E413/2)/3</f>
        <v>24.333333333333332</v>
      </c>
      <c r="N413" s="178">
        <f>L413-M413</f>
        <v>3.8028609802895552</v>
      </c>
      <c r="O413" s="185">
        <f>SUMPRODUCT(TEXT(N413-{0,5,15,25,35},"0;\0")*{0,2,3,3,7})</f>
        <v>0</v>
      </c>
      <c r="P413" s="24"/>
    </row>
    <row r="414" spans="1:16">
      <c r="A414" s="184" t="s">
        <v>1816</v>
      </c>
      <c r="B414" s="194"/>
      <c r="C414" s="194"/>
      <c r="D414" s="194"/>
      <c r="E414" s="194"/>
      <c r="F414" s="34" t="s">
        <v>88</v>
      </c>
      <c r="G414" s="34" t="s">
        <v>295</v>
      </c>
      <c r="H414" s="34">
        <v>6</v>
      </c>
      <c r="I414" s="34">
        <v>605</v>
      </c>
      <c r="J414" s="35" t="s">
        <v>313</v>
      </c>
      <c r="K414" s="87">
        <v>16.52</v>
      </c>
      <c r="L414" s="207"/>
      <c r="M414" s="178"/>
      <c r="N414" s="178"/>
      <c r="O414" s="185"/>
      <c r="P414" s="24"/>
    </row>
    <row r="415" spans="1:16">
      <c r="A415" s="184" t="s">
        <v>1816</v>
      </c>
      <c r="B415" s="194"/>
      <c r="C415" s="194"/>
      <c r="D415" s="194"/>
      <c r="E415" s="194"/>
      <c r="F415" s="34" t="s">
        <v>88</v>
      </c>
      <c r="G415" s="34" t="s">
        <v>295</v>
      </c>
      <c r="H415" s="34">
        <v>5</v>
      </c>
      <c r="I415" s="34">
        <v>503</v>
      </c>
      <c r="J415" s="35" t="s">
        <v>301</v>
      </c>
      <c r="K415" s="87">
        <v>122.36</v>
      </c>
      <c r="L415" s="207"/>
      <c r="M415" s="178"/>
      <c r="N415" s="178"/>
      <c r="O415" s="185"/>
      <c r="P415" s="24"/>
    </row>
    <row r="416" spans="1:16">
      <c r="A416" s="184" t="s">
        <v>1816</v>
      </c>
      <c r="B416" s="194"/>
      <c r="C416" s="194"/>
      <c r="D416" s="194"/>
      <c r="E416" s="194"/>
      <c r="F416" s="33" t="s">
        <v>120</v>
      </c>
      <c r="G416" s="34" t="s">
        <v>291</v>
      </c>
      <c r="H416" s="34">
        <v>3</v>
      </c>
      <c r="I416" s="34">
        <v>362</v>
      </c>
      <c r="J416" s="35" t="s">
        <v>292</v>
      </c>
      <c r="K416" s="87">
        <v>64.819999999999993</v>
      </c>
      <c r="L416" s="207"/>
      <c r="M416" s="178"/>
      <c r="N416" s="178"/>
      <c r="O416" s="185"/>
      <c r="P416" s="24"/>
    </row>
    <row r="417" spans="1:16" ht="24">
      <c r="A417" s="184" t="s">
        <v>1816</v>
      </c>
      <c r="B417" s="194"/>
      <c r="C417" s="194"/>
      <c r="D417" s="194"/>
      <c r="E417" s="194"/>
      <c r="F417" s="34" t="s">
        <v>120</v>
      </c>
      <c r="G417" s="34" t="s">
        <v>291</v>
      </c>
      <c r="H417" s="34">
        <v>4</v>
      </c>
      <c r="I417" s="34">
        <v>461</v>
      </c>
      <c r="J417" s="35" t="s">
        <v>1821</v>
      </c>
      <c r="K417" s="87">
        <v>64.84</v>
      </c>
      <c r="L417" s="207"/>
      <c r="M417" s="178"/>
      <c r="N417" s="178"/>
      <c r="O417" s="185"/>
      <c r="P417" s="24"/>
    </row>
    <row r="418" spans="1:16">
      <c r="A418" s="184" t="s">
        <v>1816</v>
      </c>
      <c r="B418" s="194"/>
      <c r="C418" s="194"/>
      <c r="D418" s="194"/>
      <c r="E418" s="194"/>
      <c r="F418" s="33" t="s">
        <v>120</v>
      </c>
      <c r="G418" s="34" t="s">
        <v>295</v>
      </c>
      <c r="H418" s="34">
        <v>4</v>
      </c>
      <c r="I418" s="34">
        <v>404</v>
      </c>
      <c r="J418" s="35" t="s">
        <v>296</v>
      </c>
      <c r="K418" s="87">
        <v>16.489999999999998</v>
      </c>
      <c r="L418" s="207"/>
      <c r="M418" s="178"/>
      <c r="N418" s="178"/>
      <c r="O418" s="185"/>
      <c r="P418" s="24"/>
    </row>
    <row r="419" spans="1:16" ht="24">
      <c r="A419" s="184" t="s">
        <v>1816</v>
      </c>
      <c r="B419" s="194"/>
      <c r="C419" s="194"/>
      <c r="D419" s="194"/>
      <c r="E419" s="194"/>
      <c r="F419" s="34" t="s">
        <v>88</v>
      </c>
      <c r="G419" s="34" t="s">
        <v>295</v>
      </c>
      <c r="H419" s="34">
        <v>6</v>
      </c>
      <c r="I419" s="34">
        <v>609</v>
      </c>
      <c r="J419" s="35" t="s">
        <v>298</v>
      </c>
      <c r="K419" s="87">
        <v>89.61</v>
      </c>
      <c r="L419" s="207"/>
      <c r="M419" s="178"/>
      <c r="N419" s="178"/>
      <c r="O419" s="185"/>
      <c r="P419" s="24"/>
    </row>
    <row r="420" spans="1:16">
      <c r="A420" s="184" t="s">
        <v>1816</v>
      </c>
      <c r="B420" s="194"/>
      <c r="C420" s="194"/>
      <c r="D420" s="194"/>
      <c r="E420" s="194"/>
      <c r="F420" s="34" t="s">
        <v>88</v>
      </c>
      <c r="G420" s="34" t="s">
        <v>295</v>
      </c>
      <c r="H420" s="34">
        <v>5</v>
      </c>
      <c r="I420" s="34">
        <v>503</v>
      </c>
      <c r="J420" s="35" t="s">
        <v>301</v>
      </c>
      <c r="K420" s="87">
        <v>122.36</v>
      </c>
      <c r="L420" s="207"/>
      <c r="M420" s="178"/>
      <c r="N420" s="178"/>
      <c r="O420" s="185"/>
      <c r="P420" s="24"/>
    </row>
    <row r="421" spans="1:16" ht="24">
      <c r="A421" s="184" t="s">
        <v>1820</v>
      </c>
      <c r="B421" s="194" t="s">
        <v>1823</v>
      </c>
      <c r="C421" s="194">
        <v>20200011</v>
      </c>
      <c r="D421" s="194">
        <v>0</v>
      </c>
      <c r="E421" s="194">
        <v>0</v>
      </c>
      <c r="F421" s="36" t="s">
        <v>120</v>
      </c>
      <c r="G421" s="36" t="s">
        <v>291</v>
      </c>
      <c r="H421" s="36">
        <v>4</v>
      </c>
      <c r="I421" s="36">
        <v>453</v>
      </c>
      <c r="J421" s="35" t="s">
        <v>293</v>
      </c>
      <c r="K421" s="87">
        <v>74.27</v>
      </c>
      <c r="L421" s="207">
        <v>18.141275977057489</v>
      </c>
      <c r="M421" s="178">
        <f>15+4*D421/3+4*(E421/2)/3</f>
        <v>15</v>
      </c>
      <c r="N421" s="178">
        <f>L421-M421</f>
        <v>3.1412759770574894</v>
      </c>
      <c r="O421" s="185">
        <f>SUMPRODUCT(TEXT(N421-{0,5,15,25,35},"0;\0")*{0,2,3,3,7})</f>
        <v>0</v>
      </c>
      <c r="P421" s="24"/>
    </row>
    <row r="422" spans="1:16" ht="24">
      <c r="A422" s="184" t="s">
        <v>1816</v>
      </c>
      <c r="B422" s="194"/>
      <c r="C422" s="194"/>
      <c r="D422" s="194"/>
      <c r="E422" s="194"/>
      <c r="F422" s="34" t="s">
        <v>120</v>
      </c>
      <c r="G422" s="34" t="s">
        <v>291</v>
      </c>
      <c r="H422" s="34">
        <v>3</v>
      </c>
      <c r="I422" s="34">
        <v>353</v>
      </c>
      <c r="J422" s="35" t="s">
        <v>297</v>
      </c>
      <c r="K422" s="87">
        <v>74.22</v>
      </c>
      <c r="L422" s="207"/>
      <c r="M422" s="178"/>
      <c r="N422" s="178"/>
      <c r="O422" s="185"/>
      <c r="P422" s="24"/>
    </row>
    <row r="423" spans="1:16">
      <c r="A423" s="184" t="s">
        <v>1816</v>
      </c>
      <c r="B423" s="194"/>
      <c r="C423" s="194"/>
      <c r="D423" s="194"/>
      <c r="E423" s="194"/>
      <c r="F423" s="33" t="s">
        <v>120</v>
      </c>
      <c r="G423" s="34" t="s">
        <v>291</v>
      </c>
      <c r="H423" s="34">
        <v>3</v>
      </c>
      <c r="I423" s="34">
        <v>362</v>
      </c>
      <c r="J423" s="35" t="s">
        <v>292</v>
      </c>
      <c r="K423" s="87">
        <v>64.819999999999993</v>
      </c>
      <c r="L423" s="207"/>
      <c r="M423" s="178"/>
      <c r="N423" s="178"/>
      <c r="O423" s="185"/>
      <c r="P423" s="24"/>
    </row>
    <row r="424" spans="1:16">
      <c r="A424" s="184" t="s">
        <v>1816</v>
      </c>
      <c r="B424" s="194"/>
      <c r="C424" s="194"/>
      <c r="D424" s="194"/>
      <c r="E424" s="194"/>
      <c r="F424" s="33" t="s">
        <v>120</v>
      </c>
      <c r="G424" s="34" t="s">
        <v>295</v>
      </c>
      <c r="H424" s="34">
        <v>4</v>
      </c>
      <c r="I424" s="34">
        <v>404</v>
      </c>
      <c r="J424" s="35" t="s">
        <v>296</v>
      </c>
      <c r="K424" s="87">
        <v>16.489999999999998</v>
      </c>
      <c r="L424" s="207"/>
      <c r="M424" s="178"/>
      <c r="N424" s="178"/>
      <c r="O424" s="185"/>
      <c r="P424" s="24"/>
    </row>
    <row r="425" spans="1:16" ht="24">
      <c r="A425" s="184" t="s">
        <v>1816</v>
      </c>
      <c r="B425" s="194"/>
      <c r="C425" s="194"/>
      <c r="D425" s="194"/>
      <c r="E425" s="194"/>
      <c r="F425" s="34" t="s">
        <v>88</v>
      </c>
      <c r="G425" s="34" t="s">
        <v>295</v>
      </c>
      <c r="H425" s="34">
        <v>6</v>
      </c>
      <c r="I425" s="34">
        <v>609</v>
      </c>
      <c r="J425" s="35" t="s">
        <v>298</v>
      </c>
      <c r="K425" s="87">
        <v>89.61</v>
      </c>
      <c r="L425" s="207"/>
      <c r="M425" s="178"/>
      <c r="N425" s="178"/>
      <c r="O425" s="185"/>
      <c r="P425" s="24"/>
    </row>
    <row r="426" spans="1:16" ht="24">
      <c r="A426" s="184" t="s">
        <v>1816</v>
      </c>
      <c r="B426" s="194"/>
      <c r="C426" s="194"/>
      <c r="D426" s="194"/>
      <c r="E426" s="194"/>
      <c r="F426" s="34" t="s">
        <v>88</v>
      </c>
      <c r="G426" s="34" t="s">
        <v>299</v>
      </c>
      <c r="H426" s="34">
        <v>10</v>
      </c>
      <c r="I426" s="34">
        <v>1018</v>
      </c>
      <c r="J426" s="35" t="s">
        <v>300</v>
      </c>
      <c r="K426" s="87">
        <v>81.02</v>
      </c>
      <c r="L426" s="207"/>
      <c r="M426" s="178"/>
      <c r="N426" s="178"/>
      <c r="O426" s="185"/>
      <c r="P426" s="24"/>
    </row>
    <row r="427" spans="1:16">
      <c r="A427" s="184" t="s">
        <v>1816</v>
      </c>
      <c r="B427" s="194"/>
      <c r="C427" s="194"/>
      <c r="D427" s="194"/>
      <c r="E427" s="194"/>
      <c r="F427" s="34" t="s">
        <v>88</v>
      </c>
      <c r="G427" s="34" t="s">
        <v>295</v>
      </c>
      <c r="H427" s="34">
        <v>5</v>
      </c>
      <c r="I427" s="34">
        <v>503</v>
      </c>
      <c r="J427" s="35" t="s">
        <v>301</v>
      </c>
      <c r="K427" s="87">
        <v>122.36</v>
      </c>
      <c r="L427" s="207"/>
      <c r="M427" s="178"/>
      <c r="N427" s="178"/>
      <c r="O427" s="185"/>
      <c r="P427" s="24"/>
    </row>
    <row r="428" spans="1:16">
      <c r="A428" s="184" t="s">
        <v>1816</v>
      </c>
      <c r="B428" s="194" t="s">
        <v>336</v>
      </c>
      <c r="C428" s="194">
        <v>20090061</v>
      </c>
      <c r="D428" s="194">
        <v>0</v>
      </c>
      <c r="E428" s="194">
        <v>2</v>
      </c>
      <c r="F428" s="36" t="s">
        <v>120</v>
      </c>
      <c r="G428" s="36" t="s">
        <v>291</v>
      </c>
      <c r="H428" s="36">
        <v>4</v>
      </c>
      <c r="I428" s="36">
        <v>458</v>
      </c>
      <c r="J428" s="35" t="s">
        <v>294</v>
      </c>
      <c r="K428" s="87">
        <v>28.01</v>
      </c>
      <c r="L428" s="207">
        <v>19.274325396825393</v>
      </c>
      <c r="M428" s="178">
        <f>15+4*D428/3+4*(E428/2)/3</f>
        <v>16.333333333333332</v>
      </c>
      <c r="N428" s="178">
        <f>L428-M428</f>
        <v>2.940992063492061</v>
      </c>
      <c r="O428" s="185">
        <f>SUMPRODUCT(TEXT(N428-{0,5,15,25,35},"0;\0")*{0,2,3,3,7})</f>
        <v>0</v>
      </c>
      <c r="P428" s="24"/>
    </row>
    <row r="429" spans="1:16">
      <c r="A429" s="184" t="s">
        <v>2064</v>
      </c>
      <c r="B429" s="194"/>
      <c r="C429" s="194"/>
      <c r="D429" s="194"/>
      <c r="E429" s="194"/>
      <c r="F429" s="33" t="s">
        <v>88</v>
      </c>
      <c r="G429" s="34" t="s">
        <v>295</v>
      </c>
      <c r="H429" s="34">
        <v>6</v>
      </c>
      <c r="I429" s="34">
        <v>604</v>
      </c>
      <c r="J429" s="35" t="s">
        <v>311</v>
      </c>
      <c r="K429" s="87">
        <v>29.32</v>
      </c>
      <c r="L429" s="207"/>
      <c r="M429" s="178"/>
      <c r="N429" s="178"/>
      <c r="O429" s="185"/>
      <c r="P429" s="24"/>
    </row>
    <row r="430" spans="1:16">
      <c r="A430" s="184" t="s">
        <v>2064</v>
      </c>
      <c r="B430" s="194"/>
      <c r="C430" s="194"/>
      <c r="D430" s="194"/>
      <c r="E430" s="194"/>
      <c r="F430" s="34" t="s">
        <v>120</v>
      </c>
      <c r="G430" s="34" t="s">
        <v>295</v>
      </c>
      <c r="H430" s="34">
        <v>5</v>
      </c>
      <c r="I430" s="34">
        <v>500</v>
      </c>
      <c r="J430" s="35" t="s">
        <v>305</v>
      </c>
      <c r="K430" s="87">
        <v>33.799999999999997</v>
      </c>
      <c r="L430" s="207"/>
      <c r="M430" s="178"/>
      <c r="N430" s="178"/>
      <c r="O430" s="185"/>
      <c r="P430" s="24"/>
    </row>
    <row r="431" spans="1:16">
      <c r="A431" s="184" t="s">
        <v>2064</v>
      </c>
      <c r="B431" s="194"/>
      <c r="C431" s="194"/>
      <c r="D431" s="194"/>
      <c r="E431" s="194"/>
      <c r="F431" s="34" t="s">
        <v>2065</v>
      </c>
      <c r="G431" s="34" t="s">
        <v>2066</v>
      </c>
      <c r="H431" s="34">
        <v>4</v>
      </c>
      <c r="I431" s="34">
        <v>413</v>
      </c>
      <c r="J431" s="35" t="s">
        <v>2067</v>
      </c>
      <c r="K431" s="87">
        <v>29.57</v>
      </c>
      <c r="L431" s="207"/>
      <c r="M431" s="178"/>
      <c r="N431" s="178"/>
      <c r="O431" s="185"/>
      <c r="P431" s="24"/>
    </row>
    <row r="432" spans="1:16">
      <c r="A432" s="184" t="s">
        <v>2064</v>
      </c>
      <c r="B432" s="194"/>
      <c r="C432" s="194"/>
      <c r="D432" s="194"/>
      <c r="E432" s="194"/>
      <c r="F432" s="34" t="s">
        <v>2065</v>
      </c>
      <c r="G432" s="34" t="s">
        <v>2066</v>
      </c>
      <c r="H432" s="34">
        <v>4</v>
      </c>
      <c r="I432" s="34">
        <v>415</v>
      </c>
      <c r="J432" s="35" t="s">
        <v>2068</v>
      </c>
      <c r="K432" s="87">
        <v>27.47</v>
      </c>
      <c r="L432" s="207"/>
      <c r="M432" s="178"/>
      <c r="N432" s="178"/>
      <c r="O432" s="185"/>
      <c r="P432" s="24"/>
    </row>
    <row r="433" spans="1:16">
      <c r="A433" s="184" t="s">
        <v>2064</v>
      </c>
      <c r="B433" s="194"/>
      <c r="C433" s="194"/>
      <c r="D433" s="194"/>
      <c r="E433" s="194"/>
      <c r="F433" s="33" t="s">
        <v>120</v>
      </c>
      <c r="G433" s="34" t="s">
        <v>291</v>
      </c>
      <c r="H433" s="34">
        <v>3</v>
      </c>
      <c r="I433" s="34">
        <v>362</v>
      </c>
      <c r="J433" s="35" t="s">
        <v>292</v>
      </c>
      <c r="K433" s="87">
        <v>64.819999999999993</v>
      </c>
      <c r="L433" s="207"/>
      <c r="M433" s="178"/>
      <c r="N433" s="178"/>
      <c r="O433" s="185"/>
      <c r="P433" s="24"/>
    </row>
    <row r="434" spans="1:16">
      <c r="A434" s="184" t="s">
        <v>2064</v>
      </c>
      <c r="B434" s="194"/>
      <c r="C434" s="194"/>
      <c r="D434" s="194"/>
      <c r="E434" s="194"/>
      <c r="F434" s="33" t="s">
        <v>120</v>
      </c>
      <c r="G434" s="34" t="s">
        <v>295</v>
      </c>
      <c r="H434" s="34">
        <v>4</v>
      </c>
      <c r="I434" s="34">
        <v>404</v>
      </c>
      <c r="J434" s="35" t="s">
        <v>296</v>
      </c>
      <c r="K434" s="87">
        <v>16.489999999999998</v>
      </c>
      <c r="L434" s="207"/>
      <c r="M434" s="178"/>
      <c r="N434" s="178"/>
      <c r="O434" s="185"/>
      <c r="P434" s="24"/>
    </row>
    <row r="435" spans="1:16">
      <c r="A435" s="184" t="s">
        <v>2064</v>
      </c>
      <c r="B435" s="194"/>
      <c r="C435" s="194"/>
      <c r="D435" s="194"/>
      <c r="E435" s="194"/>
      <c r="F435" s="34" t="s">
        <v>88</v>
      </c>
      <c r="G435" s="34" t="s">
        <v>295</v>
      </c>
      <c r="H435" s="34">
        <v>5</v>
      </c>
      <c r="I435" s="34">
        <v>506</v>
      </c>
      <c r="J435" s="35" t="s">
        <v>302</v>
      </c>
      <c r="K435" s="87">
        <v>60.26</v>
      </c>
      <c r="L435" s="207"/>
      <c r="M435" s="178"/>
      <c r="N435" s="178"/>
      <c r="O435" s="185"/>
      <c r="P435" s="24"/>
    </row>
    <row r="436" spans="1:16" ht="24">
      <c r="A436" s="184" t="s">
        <v>2064</v>
      </c>
      <c r="B436" s="194" t="s">
        <v>2910</v>
      </c>
      <c r="C436" s="194">
        <v>20170155</v>
      </c>
      <c r="D436" s="194">
        <v>0</v>
      </c>
      <c r="E436" s="194">
        <v>2</v>
      </c>
      <c r="F436" s="36" t="s">
        <v>120</v>
      </c>
      <c r="G436" s="36" t="s">
        <v>291</v>
      </c>
      <c r="H436" s="36">
        <v>4</v>
      </c>
      <c r="I436" s="36">
        <v>453</v>
      </c>
      <c r="J436" s="35" t="s">
        <v>293</v>
      </c>
      <c r="K436" s="87">
        <v>74.27</v>
      </c>
      <c r="L436" s="207">
        <v>19.862619892401405</v>
      </c>
      <c r="M436" s="178">
        <f>15+4*D436/3+4*(E436/2)/3</f>
        <v>16.333333333333332</v>
      </c>
      <c r="N436" s="178">
        <f>L436-M436</f>
        <v>3.5292865590680726</v>
      </c>
      <c r="O436" s="185">
        <f>SUMPRODUCT(TEXT(N436-{0,5,15,25,35},"0;\0")*{0,2,3,3,7})</f>
        <v>0</v>
      </c>
      <c r="P436" s="24"/>
    </row>
    <row r="437" spans="1:16" ht="24">
      <c r="A437" s="184" t="s">
        <v>2064</v>
      </c>
      <c r="B437" s="194"/>
      <c r="C437" s="194"/>
      <c r="D437" s="194"/>
      <c r="E437" s="194"/>
      <c r="F437" s="34" t="s">
        <v>120</v>
      </c>
      <c r="G437" s="34" t="s">
        <v>291</v>
      </c>
      <c r="H437" s="34">
        <v>3</v>
      </c>
      <c r="I437" s="34">
        <v>353</v>
      </c>
      <c r="J437" s="35" t="s">
        <v>297</v>
      </c>
      <c r="K437" s="87">
        <v>74.22</v>
      </c>
      <c r="L437" s="207"/>
      <c r="M437" s="178"/>
      <c r="N437" s="178"/>
      <c r="O437" s="185"/>
      <c r="P437" s="24"/>
    </row>
    <row r="438" spans="1:16">
      <c r="A438" s="184" t="s">
        <v>2064</v>
      </c>
      <c r="B438" s="194"/>
      <c r="C438" s="194"/>
      <c r="D438" s="194"/>
      <c r="E438" s="194"/>
      <c r="F438" s="33" t="s">
        <v>120</v>
      </c>
      <c r="G438" s="34" t="s">
        <v>291</v>
      </c>
      <c r="H438" s="34">
        <v>3</v>
      </c>
      <c r="I438" s="34">
        <v>362</v>
      </c>
      <c r="J438" s="35" t="s">
        <v>292</v>
      </c>
      <c r="K438" s="87">
        <v>64.819999999999993</v>
      </c>
      <c r="L438" s="207"/>
      <c r="M438" s="178"/>
      <c r="N438" s="178"/>
      <c r="O438" s="185"/>
      <c r="P438" s="24"/>
    </row>
    <row r="439" spans="1:16">
      <c r="A439" s="184" t="s">
        <v>2064</v>
      </c>
      <c r="B439" s="194"/>
      <c r="C439" s="194"/>
      <c r="D439" s="194"/>
      <c r="E439" s="194"/>
      <c r="F439" s="33" t="s">
        <v>120</v>
      </c>
      <c r="G439" s="34" t="s">
        <v>295</v>
      </c>
      <c r="H439" s="34">
        <v>4</v>
      </c>
      <c r="I439" s="34">
        <v>407</v>
      </c>
      <c r="J439" s="35" t="s">
        <v>2911</v>
      </c>
      <c r="K439" s="87">
        <v>16.48</v>
      </c>
      <c r="L439" s="207"/>
      <c r="M439" s="178"/>
      <c r="N439" s="178"/>
      <c r="O439" s="185"/>
      <c r="P439" s="24"/>
    </row>
    <row r="440" spans="1:16" ht="24">
      <c r="A440" s="184" t="s">
        <v>2064</v>
      </c>
      <c r="B440" s="194"/>
      <c r="C440" s="194"/>
      <c r="D440" s="194"/>
      <c r="E440" s="194"/>
      <c r="F440" s="34" t="s">
        <v>88</v>
      </c>
      <c r="G440" s="34" t="s">
        <v>295</v>
      </c>
      <c r="H440" s="34">
        <v>6</v>
      </c>
      <c r="I440" s="34">
        <v>609</v>
      </c>
      <c r="J440" s="35" t="s">
        <v>298</v>
      </c>
      <c r="K440" s="87">
        <v>89.61</v>
      </c>
      <c r="L440" s="207"/>
      <c r="M440" s="178"/>
      <c r="N440" s="178"/>
      <c r="O440" s="185"/>
      <c r="P440" s="24"/>
    </row>
    <row r="441" spans="1:16" ht="24">
      <c r="A441" s="184" t="s">
        <v>2064</v>
      </c>
      <c r="B441" s="194"/>
      <c r="C441" s="194"/>
      <c r="D441" s="194"/>
      <c r="E441" s="194"/>
      <c r="F441" s="34" t="s">
        <v>88</v>
      </c>
      <c r="G441" s="34" t="s">
        <v>299</v>
      </c>
      <c r="H441" s="34">
        <v>10</v>
      </c>
      <c r="I441" s="34">
        <v>1018</v>
      </c>
      <c r="J441" s="35" t="s">
        <v>300</v>
      </c>
      <c r="K441" s="87">
        <v>81.02</v>
      </c>
      <c r="L441" s="207"/>
      <c r="M441" s="178"/>
      <c r="N441" s="178"/>
      <c r="O441" s="185"/>
      <c r="P441" s="24"/>
    </row>
    <row r="442" spans="1:16">
      <c r="A442" s="184" t="s">
        <v>2064</v>
      </c>
      <c r="B442" s="194"/>
      <c r="C442" s="194"/>
      <c r="D442" s="194"/>
      <c r="E442" s="194"/>
      <c r="F442" s="34" t="s">
        <v>88</v>
      </c>
      <c r="G442" s="34" t="s">
        <v>295</v>
      </c>
      <c r="H442" s="34">
        <v>5</v>
      </c>
      <c r="I442" s="34">
        <v>503</v>
      </c>
      <c r="J442" s="35" t="s">
        <v>301</v>
      </c>
      <c r="K442" s="87">
        <v>122.36</v>
      </c>
      <c r="L442" s="207"/>
      <c r="M442" s="178"/>
      <c r="N442" s="178"/>
      <c r="O442" s="185"/>
      <c r="P442" s="24"/>
    </row>
    <row r="443" spans="1:16">
      <c r="A443" s="184" t="s">
        <v>2064</v>
      </c>
      <c r="B443" s="194"/>
      <c r="C443" s="194"/>
      <c r="D443" s="194"/>
      <c r="E443" s="194"/>
      <c r="F443" s="34" t="s">
        <v>88</v>
      </c>
      <c r="G443" s="34" t="s">
        <v>295</v>
      </c>
      <c r="H443" s="34">
        <v>5</v>
      </c>
      <c r="I443" s="34">
        <v>506</v>
      </c>
      <c r="J443" s="35" t="s">
        <v>302</v>
      </c>
      <c r="K443" s="87">
        <v>60.26</v>
      </c>
      <c r="L443" s="207"/>
      <c r="M443" s="178"/>
      <c r="N443" s="178"/>
      <c r="O443" s="185"/>
      <c r="P443" s="24"/>
    </row>
    <row r="444" spans="1:16" ht="24">
      <c r="A444" s="184" t="s">
        <v>2064</v>
      </c>
      <c r="B444" s="194" t="s">
        <v>337</v>
      </c>
      <c r="C444" s="194">
        <v>20140080</v>
      </c>
      <c r="D444" s="194">
        <v>4</v>
      </c>
      <c r="E444" s="194">
        <v>2</v>
      </c>
      <c r="F444" s="36" t="s">
        <v>120</v>
      </c>
      <c r="G444" s="36" t="s">
        <v>291</v>
      </c>
      <c r="H444" s="36">
        <v>4</v>
      </c>
      <c r="I444" s="36">
        <v>453</v>
      </c>
      <c r="J444" s="35" t="s">
        <v>293</v>
      </c>
      <c r="K444" s="87">
        <v>74.27</v>
      </c>
      <c r="L444" s="207">
        <v>24.624905606687122</v>
      </c>
      <c r="M444" s="178">
        <f>15+4*D444/3+4*(E444/2)/3</f>
        <v>21.666666666666664</v>
      </c>
      <c r="N444" s="178">
        <f>L444-M444</f>
        <v>2.9582389400204576</v>
      </c>
      <c r="O444" s="185">
        <f>SUMPRODUCT(TEXT(N444-{0,5,15,25,35},"0;\0")*{0,2,3,3,7})</f>
        <v>0</v>
      </c>
      <c r="P444" s="24"/>
    </row>
    <row r="445" spans="1:16" ht="24">
      <c r="A445" s="184" t="s">
        <v>2069</v>
      </c>
      <c r="B445" s="194"/>
      <c r="C445" s="194"/>
      <c r="D445" s="194"/>
      <c r="E445" s="194"/>
      <c r="F445" s="34" t="s">
        <v>120</v>
      </c>
      <c r="G445" s="34" t="s">
        <v>291</v>
      </c>
      <c r="H445" s="34">
        <v>3</v>
      </c>
      <c r="I445" s="34">
        <v>353</v>
      </c>
      <c r="J445" s="35" t="s">
        <v>297</v>
      </c>
      <c r="K445" s="87">
        <v>74.22</v>
      </c>
      <c r="L445" s="207"/>
      <c r="M445" s="178"/>
      <c r="N445" s="178"/>
      <c r="O445" s="185"/>
      <c r="P445" s="24"/>
    </row>
    <row r="446" spans="1:16">
      <c r="A446" s="184" t="s">
        <v>2069</v>
      </c>
      <c r="B446" s="194"/>
      <c r="C446" s="194"/>
      <c r="D446" s="194"/>
      <c r="E446" s="194"/>
      <c r="F446" s="33" t="s">
        <v>120</v>
      </c>
      <c r="G446" s="34" t="s">
        <v>291</v>
      </c>
      <c r="H446" s="34">
        <v>3</v>
      </c>
      <c r="I446" s="34">
        <v>362</v>
      </c>
      <c r="J446" s="35" t="s">
        <v>292</v>
      </c>
      <c r="K446" s="87">
        <v>64.819999999999993</v>
      </c>
      <c r="L446" s="207"/>
      <c r="M446" s="178"/>
      <c r="N446" s="178"/>
      <c r="O446" s="185"/>
      <c r="P446" s="24"/>
    </row>
    <row r="447" spans="1:16">
      <c r="A447" s="184" t="s">
        <v>2069</v>
      </c>
      <c r="B447" s="194"/>
      <c r="C447" s="194"/>
      <c r="D447" s="194"/>
      <c r="E447" s="194"/>
      <c r="F447" s="33" t="s">
        <v>120</v>
      </c>
      <c r="G447" s="34" t="s">
        <v>295</v>
      </c>
      <c r="H447" s="34">
        <v>4</v>
      </c>
      <c r="I447" s="34">
        <v>407</v>
      </c>
      <c r="J447" s="35" t="s">
        <v>2070</v>
      </c>
      <c r="K447" s="87">
        <v>16.48</v>
      </c>
      <c r="L447" s="207"/>
      <c r="M447" s="178"/>
      <c r="N447" s="178"/>
      <c r="O447" s="185"/>
      <c r="P447" s="24"/>
    </row>
    <row r="448" spans="1:16" ht="24">
      <c r="A448" s="184" t="s">
        <v>2069</v>
      </c>
      <c r="B448" s="194"/>
      <c r="C448" s="194"/>
      <c r="D448" s="194"/>
      <c r="E448" s="194"/>
      <c r="F448" s="34" t="s">
        <v>120</v>
      </c>
      <c r="G448" s="34" t="s">
        <v>291</v>
      </c>
      <c r="H448" s="34">
        <v>4</v>
      </c>
      <c r="I448" s="34">
        <v>461</v>
      </c>
      <c r="J448" s="35" t="s">
        <v>2071</v>
      </c>
      <c r="K448" s="87">
        <v>64.84</v>
      </c>
      <c r="L448" s="207"/>
      <c r="M448" s="178"/>
      <c r="N448" s="178"/>
      <c r="O448" s="185"/>
      <c r="P448" s="24"/>
    </row>
    <row r="449" spans="1:16" ht="24">
      <c r="A449" s="184" t="s">
        <v>2069</v>
      </c>
      <c r="B449" s="194"/>
      <c r="C449" s="194"/>
      <c r="D449" s="194"/>
      <c r="E449" s="194"/>
      <c r="F449" s="34" t="s">
        <v>88</v>
      </c>
      <c r="G449" s="34" t="s">
        <v>295</v>
      </c>
      <c r="H449" s="34">
        <v>6</v>
      </c>
      <c r="I449" s="34">
        <v>609</v>
      </c>
      <c r="J449" s="35" t="s">
        <v>298</v>
      </c>
      <c r="K449" s="87">
        <v>89.61</v>
      </c>
      <c r="L449" s="207"/>
      <c r="M449" s="178"/>
      <c r="N449" s="178"/>
      <c r="O449" s="185"/>
      <c r="P449" s="24"/>
    </row>
    <row r="450" spans="1:16" ht="24">
      <c r="A450" s="184" t="s">
        <v>2069</v>
      </c>
      <c r="B450" s="194"/>
      <c r="C450" s="194"/>
      <c r="D450" s="194"/>
      <c r="E450" s="194"/>
      <c r="F450" s="34" t="s">
        <v>88</v>
      </c>
      <c r="G450" s="34" t="s">
        <v>299</v>
      </c>
      <c r="H450" s="34">
        <v>10</v>
      </c>
      <c r="I450" s="34">
        <v>1018</v>
      </c>
      <c r="J450" s="35" t="s">
        <v>300</v>
      </c>
      <c r="K450" s="87">
        <v>81.02</v>
      </c>
      <c r="L450" s="207"/>
      <c r="M450" s="178"/>
      <c r="N450" s="178"/>
      <c r="O450" s="185"/>
      <c r="P450" s="24"/>
    </row>
    <row r="451" spans="1:16">
      <c r="A451" s="184" t="s">
        <v>2069</v>
      </c>
      <c r="B451" s="194"/>
      <c r="C451" s="194"/>
      <c r="D451" s="194"/>
      <c r="E451" s="194"/>
      <c r="F451" s="34" t="s">
        <v>88</v>
      </c>
      <c r="G451" s="34" t="s">
        <v>295</v>
      </c>
      <c r="H451" s="34">
        <v>5</v>
      </c>
      <c r="I451" s="34">
        <v>503</v>
      </c>
      <c r="J451" s="35" t="s">
        <v>301</v>
      </c>
      <c r="K451" s="87">
        <v>122.36</v>
      </c>
      <c r="L451" s="207"/>
      <c r="M451" s="178"/>
      <c r="N451" s="178"/>
      <c r="O451" s="185"/>
      <c r="P451" s="24"/>
    </row>
    <row r="452" spans="1:16" ht="24">
      <c r="A452" s="184" t="s">
        <v>2069</v>
      </c>
      <c r="B452" s="194" t="s">
        <v>338</v>
      </c>
      <c r="C452" s="194">
        <v>19850032</v>
      </c>
      <c r="D452" s="194">
        <v>0</v>
      </c>
      <c r="E452" s="194">
        <v>2</v>
      </c>
      <c r="F452" s="36" t="s">
        <v>120</v>
      </c>
      <c r="G452" s="36" t="s">
        <v>291</v>
      </c>
      <c r="H452" s="36">
        <v>4</v>
      </c>
      <c r="I452" s="36">
        <v>453</v>
      </c>
      <c r="J452" s="35" t="s">
        <v>293</v>
      </c>
      <c r="K452" s="87">
        <v>74.27</v>
      </c>
      <c r="L452" s="207">
        <v>19.549238940020452</v>
      </c>
      <c r="M452" s="178">
        <f>15+4*D452/3+4*(E452/2)/3</f>
        <v>16.333333333333332</v>
      </c>
      <c r="N452" s="178">
        <f>L452-M452</f>
        <v>3.2159056066871194</v>
      </c>
      <c r="O452" s="185">
        <f>SUMPRODUCT(TEXT(N452-{0,5,15,25,35},"0;\0")*{0,2,3,3,7})</f>
        <v>0</v>
      </c>
      <c r="P452" s="24"/>
    </row>
    <row r="453" spans="1:16" ht="24">
      <c r="A453" s="184" t="s">
        <v>1816</v>
      </c>
      <c r="B453" s="194"/>
      <c r="C453" s="194"/>
      <c r="D453" s="194"/>
      <c r="E453" s="194"/>
      <c r="F453" s="34" t="s">
        <v>120</v>
      </c>
      <c r="G453" s="34" t="s">
        <v>291</v>
      </c>
      <c r="H453" s="34">
        <v>3</v>
      </c>
      <c r="I453" s="34">
        <v>353</v>
      </c>
      <c r="J453" s="35" t="s">
        <v>297</v>
      </c>
      <c r="K453" s="87">
        <v>74.22</v>
      </c>
      <c r="L453" s="207"/>
      <c r="M453" s="178"/>
      <c r="N453" s="178"/>
      <c r="O453" s="185"/>
      <c r="P453" s="24"/>
    </row>
    <row r="454" spans="1:16">
      <c r="A454" s="184" t="s">
        <v>1816</v>
      </c>
      <c r="B454" s="194"/>
      <c r="C454" s="194"/>
      <c r="D454" s="194"/>
      <c r="E454" s="194"/>
      <c r="F454" s="33" t="s">
        <v>120</v>
      </c>
      <c r="G454" s="34" t="s">
        <v>291</v>
      </c>
      <c r="H454" s="34">
        <v>3</v>
      </c>
      <c r="I454" s="34">
        <v>362</v>
      </c>
      <c r="J454" s="35" t="s">
        <v>292</v>
      </c>
      <c r="K454" s="87">
        <v>64.819999999999993</v>
      </c>
      <c r="L454" s="207"/>
      <c r="M454" s="178"/>
      <c r="N454" s="178"/>
      <c r="O454" s="185"/>
      <c r="P454" s="24"/>
    </row>
    <row r="455" spans="1:16">
      <c r="A455" s="184" t="s">
        <v>1816</v>
      </c>
      <c r="B455" s="194"/>
      <c r="C455" s="194"/>
      <c r="D455" s="194"/>
      <c r="E455" s="194"/>
      <c r="F455" s="33" t="s">
        <v>1817</v>
      </c>
      <c r="G455" s="34" t="s">
        <v>1818</v>
      </c>
      <c r="H455" s="34">
        <v>6</v>
      </c>
      <c r="I455" s="34">
        <v>600</v>
      </c>
      <c r="J455" s="35" t="s">
        <v>1819</v>
      </c>
      <c r="K455" s="87">
        <v>33.799999999999997</v>
      </c>
      <c r="L455" s="207"/>
      <c r="M455" s="178"/>
      <c r="N455" s="178"/>
      <c r="O455" s="185"/>
      <c r="P455" s="24"/>
    </row>
    <row r="456" spans="1:16">
      <c r="A456" s="184" t="s">
        <v>1816</v>
      </c>
      <c r="B456" s="194"/>
      <c r="C456" s="194"/>
      <c r="D456" s="194"/>
      <c r="E456" s="194"/>
      <c r="F456" s="33" t="s">
        <v>120</v>
      </c>
      <c r="G456" s="34" t="s">
        <v>295</v>
      </c>
      <c r="H456" s="34">
        <v>4</v>
      </c>
      <c r="I456" s="34">
        <v>407</v>
      </c>
      <c r="J456" s="35" t="s">
        <v>1825</v>
      </c>
      <c r="K456" s="87">
        <v>16.48</v>
      </c>
      <c r="L456" s="207"/>
      <c r="M456" s="178"/>
      <c r="N456" s="178"/>
      <c r="O456" s="185"/>
      <c r="P456" s="24"/>
    </row>
    <row r="457" spans="1:16" ht="24">
      <c r="A457" s="184" t="s">
        <v>1816</v>
      </c>
      <c r="B457" s="194"/>
      <c r="C457" s="194"/>
      <c r="D457" s="194"/>
      <c r="E457" s="194"/>
      <c r="F457" s="34" t="s">
        <v>88</v>
      </c>
      <c r="G457" s="34" t="s">
        <v>295</v>
      </c>
      <c r="H457" s="34">
        <v>6</v>
      </c>
      <c r="I457" s="34">
        <v>609</v>
      </c>
      <c r="J457" s="35" t="s">
        <v>298</v>
      </c>
      <c r="K457" s="87">
        <v>89.61</v>
      </c>
      <c r="L457" s="207"/>
      <c r="M457" s="178"/>
      <c r="N457" s="178"/>
      <c r="O457" s="185"/>
      <c r="P457" s="24"/>
    </row>
    <row r="458" spans="1:16" ht="24">
      <c r="A458" s="184" t="s">
        <v>1816</v>
      </c>
      <c r="B458" s="194"/>
      <c r="C458" s="194"/>
      <c r="D458" s="194"/>
      <c r="E458" s="194"/>
      <c r="F458" s="34" t="s">
        <v>88</v>
      </c>
      <c r="G458" s="34" t="s">
        <v>299</v>
      </c>
      <c r="H458" s="34">
        <v>10</v>
      </c>
      <c r="I458" s="34">
        <v>1018</v>
      </c>
      <c r="J458" s="35" t="s">
        <v>300</v>
      </c>
      <c r="K458" s="87">
        <v>81.02</v>
      </c>
      <c r="L458" s="207"/>
      <c r="M458" s="178"/>
      <c r="N458" s="178"/>
      <c r="O458" s="185"/>
      <c r="P458" s="24"/>
    </row>
    <row r="459" spans="1:16">
      <c r="A459" s="184" t="s">
        <v>1816</v>
      </c>
      <c r="B459" s="194"/>
      <c r="C459" s="194"/>
      <c r="D459" s="194"/>
      <c r="E459" s="194"/>
      <c r="F459" s="34" t="s">
        <v>88</v>
      </c>
      <c r="G459" s="34" t="s">
        <v>295</v>
      </c>
      <c r="H459" s="34">
        <v>5</v>
      </c>
      <c r="I459" s="34">
        <v>503</v>
      </c>
      <c r="J459" s="35" t="s">
        <v>301</v>
      </c>
      <c r="K459" s="87">
        <v>122.36</v>
      </c>
      <c r="L459" s="207"/>
      <c r="M459" s="178"/>
      <c r="N459" s="178"/>
      <c r="O459" s="185"/>
      <c r="P459" s="24"/>
    </row>
    <row r="460" spans="1:16" ht="24">
      <c r="A460" s="184" t="s">
        <v>1820</v>
      </c>
      <c r="B460" s="194" t="s">
        <v>1826</v>
      </c>
      <c r="C460" s="194">
        <v>20200015</v>
      </c>
      <c r="D460" s="194">
        <v>0</v>
      </c>
      <c r="E460" s="194">
        <v>0</v>
      </c>
      <c r="F460" s="36" t="s">
        <v>120</v>
      </c>
      <c r="G460" s="36" t="s">
        <v>291</v>
      </c>
      <c r="H460" s="36">
        <v>4</v>
      </c>
      <c r="I460" s="36">
        <v>453</v>
      </c>
      <c r="J460" s="35" t="s">
        <v>293</v>
      </c>
      <c r="K460" s="87">
        <v>74.27</v>
      </c>
      <c r="L460" s="207">
        <v>18.14090560668712</v>
      </c>
      <c r="M460" s="178">
        <f>15+4*D460/3+4*(E460/2)/3</f>
        <v>15</v>
      </c>
      <c r="N460" s="178">
        <f>L460-M460</f>
        <v>3.1409056066871202</v>
      </c>
      <c r="O460" s="185">
        <f>SUMPRODUCT(TEXT(N460-{0,5,15,25,35},"0;\0")*{0,2,3,3,7})</f>
        <v>0</v>
      </c>
      <c r="P460" s="24"/>
    </row>
    <row r="461" spans="1:16" ht="24">
      <c r="A461" s="184" t="s">
        <v>1816</v>
      </c>
      <c r="B461" s="194"/>
      <c r="C461" s="194"/>
      <c r="D461" s="194"/>
      <c r="E461" s="194"/>
      <c r="F461" s="34" t="s">
        <v>120</v>
      </c>
      <c r="G461" s="34" t="s">
        <v>291</v>
      </c>
      <c r="H461" s="34">
        <v>3</v>
      </c>
      <c r="I461" s="34">
        <v>353</v>
      </c>
      <c r="J461" s="35" t="s">
        <v>297</v>
      </c>
      <c r="K461" s="87">
        <v>74.22</v>
      </c>
      <c r="L461" s="207"/>
      <c r="M461" s="178"/>
      <c r="N461" s="178"/>
      <c r="O461" s="185"/>
      <c r="P461" s="24"/>
    </row>
    <row r="462" spans="1:16">
      <c r="A462" s="184" t="s">
        <v>1816</v>
      </c>
      <c r="B462" s="194"/>
      <c r="C462" s="194"/>
      <c r="D462" s="194"/>
      <c r="E462" s="194"/>
      <c r="F462" s="33" t="s">
        <v>120</v>
      </c>
      <c r="G462" s="34" t="s">
        <v>291</v>
      </c>
      <c r="H462" s="34">
        <v>3</v>
      </c>
      <c r="I462" s="34">
        <v>362</v>
      </c>
      <c r="J462" s="35" t="s">
        <v>292</v>
      </c>
      <c r="K462" s="87">
        <v>64.819999999999993</v>
      </c>
      <c r="L462" s="207"/>
      <c r="M462" s="178"/>
      <c r="N462" s="178"/>
      <c r="O462" s="185"/>
      <c r="P462" s="24"/>
    </row>
    <row r="463" spans="1:16">
      <c r="A463" s="184" t="s">
        <v>1816</v>
      </c>
      <c r="B463" s="194"/>
      <c r="C463" s="194"/>
      <c r="D463" s="194"/>
      <c r="E463" s="194"/>
      <c r="F463" s="33" t="s">
        <v>120</v>
      </c>
      <c r="G463" s="34" t="s">
        <v>295</v>
      </c>
      <c r="H463" s="34">
        <v>4</v>
      </c>
      <c r="I463" s="34">
        <v>407</v>
      </c>
      <c r="J463" s="35" t="s">
        <v>1825</v>
      </c>
      <c r="K463" s="87">
        <v>16.48</v>
      </c>
      <c r="L463" s="207"/>
      <c r="M463" s="178"/>
      <c r="N463" s="178"/>
      <c r="O463" s="185"/>
      <c r="P463" s="24"/>
    </row>
    <row r="464" spans="1:16" ht="24">
      <c r="A464" s="184" t="s">
        <v>1816</v>
      </c>
      <c r="B464" s="194"/>
      <c r="C464" s="194"/>
      <c r="D464" s="194"/>
      <c r="E464" s="194"/>
      <c r="F464" s="34" t="s">
        <v>88</v>
      </c>
      <c r="G464" s="34" t="s">
        <v>295</v>
      </c>
      <c r="H464" s="34">
        <v>6</v>
      </c>
      <c r="I464" s="34">
        <v>609</v>
      </c>
      <c r="J464" s="35" t="s">
        <v>298</v>
      </c>
      <c r="K464" s="87">
        <v>89.61</v>
      </c>
      <c r="L464" s="207"/>
      <c r="M464" s="178"/>
      <c r="N464" s="178"/>
      <c r="O464" s="185"/>
      <c r="P464" s="24"/>
    </row>
    <row r="465" spans="1:16" ht="24">
      <c r="A465" s="184" t="s">
        <v>1816</v>
      </c>
      <c r="B465" s="194"/>
      <c r="C465" s="194"/>
      <c r="D465" s="194"/>
      <c r="E465" s="194"/>
      <c r="F465" s="34" t="s">
        <v>88</v>
      </c>
      <c r="G465" s="34" t="s">
        <v>299</v>
      </c>
      <c r="H465" s="34">
        <v>10</v>
      </c>
      <c r="I465" s="34">
        <v>1018</v>
      </c>
      <c r="J465" s="35" t="s">
        <v>300</v>
      </c>
      <c r="K465" s="87">
        <v>81.02</v>
      </c>
      <c r="L465" s="207"/>
      <c r="M465" s="178"/>
      <c r="N465" s="178"/>
      <c r="O465" s="185"/>
      <c r="P465" s="24"/>
    </row>
    <row r="466" spans="1:16">
      <c r="A466" s="184" t="s">
        <v>1816</v>
      </c>
      <c r="B466" s="194"/>
      <c r="C466" s="194"/>
      <c r="D466" s="194"/>
      <c r="E466" s="194"/>
      <c r="F466" s="34" t="s">
        <v>88</v>
      </c>
      <c r="G466" s="34" t="s">
        <v>295</v>
      </c>
      <c r="H466" s="34">
        <v>5</v>
      </c>
      <c r="I466" s="34">
        <v>503</v>
      </c>
      <c r="J466" s="35" t="s">
        <v>301</v>
      </c>
      <c r="K466" s="87">
        <v>122.36</v>
      </c>
      <c r="L466" s="207"/>
      <c r="M466" s="178"/>
      <c r="N466" s="178"/>
      <c r="O466" s="185"/>
      <c r="P466" s="24"/>
    </row>
    <row r="467" spans="1:16">
      <c r="A467" s="184" t="s">
        <v>1816</v>
      </c>
      <c r="B467" s="194" t="s">
        <v>339</v>
      </c>
      <c r="C467" s="194">
        <v>20100465</v>
      </c>
      <c r="D467" s="194">
        <v>11</v>
      </c>
      <c r="E467" s="194">
        <v>0</v>
      </c>
      <c r="F467" s="36" t="s">
        <v>120</v>
      </c>
      <c r="G467" s="36" t="s">
        <v>291</v>
      </c>
      <c r="H467" s="36">
        <v>4</v>
      </c>
      <c r="I467" s="36">
        <v>456</v>
      </c>
      <c r="J467" s="35" t="s">
        <v>294</v>
      </c>
      <c r="K467" s="87">
        <v>28.09</v>
      </c>
      <c r="L467" s="207">
        <v>32.413256256037769</v>
      </c>
      <c r="M467" s="178">
        <f>15+4*D467/3+4*(E467/2)/3</f>
        <v>29.666666666666664</v>
      </c>
      <c r="N467" s="178">
        <f>L467-M467</f>
        <v>2.746589589371105</v>
      </c>
      <c r="O467" s="185">
        <f>SUMPRODUCT(TEXT(N467-{0,5,15,25,35},"0;\0")*{0,2,3,3,7})</f>
        <v>0</v>
      </c>
      <c r="P467" s="24"/>
    </row>
    <row r="468" spans="1:16" ht="24">
      <c r="A468" s="184" t="s">
        <v>2072</v>
      </c>
      <c r="B468" s="194"/>
      <c r="C468" s="194"/>
      <c r="D468" s="194"/>
      <c r="E468" s="194"/>
      <c r="F468" s="34" t="s">
        <v>120</v>
      </c>
      <c r="G468" s="34" t="s">
        <v>291</v>
      </c>
      <c r="H468" s="34">
        <v>3</v>
      </c>
      <c r="I468" s="34">
        <v>353</v>
      </c>
      <c r="J468" s="35" t="s">
        <v>297</v>
      </c>
      <c r="K468" s="87">
        <v>74.22</v>
      </c>
      <c r="L468" s="207"/>
      <c r="M468" s="178"/>
      <c r="N468" s="178"/>
      <c r="O468" s="185"/>
      <c r="P468" s="24"/>
    </row>
    <row r="469" spans="1:16">
      <c r="A469" s="184" t="s">
        <v>2072</v>
      </c>
      <c r="B469" s="194"/>
      <c r="C469" s="194"/>
      <c r="D469" s="194"/>
      <c r="E469" s="194"/>
      <c r="F469" s="34" t="s">
        <v>88</v>
      </c>
      <c r="G469" s="34" t="s">
        <v>295</v>
      </c>
      <c r="H469" s="34">
        <v>6</v>
      </c>
      <c r="I469" s="34">
        <v>612</v>
      </c>
      <c r="J469" s="37" t="s">
        <v>340</v>
      </c>
      <c r="K469" s="87">
        <v>16.5</v>
      </c>
      <c r="L469" s="207"/>
      <c r="M469" s="178"/>
      <c r="N469" s="178"/>
      <c r="O469" s="185"/>
      <c r="P469" s="24"/>
    </row>
    <row r="470" spans="1:16">
      <c r="A470" s="184" t="s">
        <v>2072</v>
      </c>
      <c r="B470" s="194"/>
      <c r="C470" s="194"/>
      <c r="D470" s="194"/>
      <c r="E470" s="194"/>
      <c r="F470" s="33" t="s">
        <v>120</v>
      </c>
      <c r="G470" s="34" t="s">
        <v>291</v>
      </c>
      <c r="H470" s="34">
        <v>3</v>
      </c>
      <c r="I470" s="34">
        <v>362</v>
      </c>
      <c r="J470" s="35" t="s">
        <v>292</v>
      </c>
      <c r="K470" s="87">
        <v>64.819999999999993</v>
      </c>
      <c r="L470" s="207"/>
      <c r="M470" s="178"/>
      <c r="N470" s="178"/>
      <c r="O470" s="185"/>
      <c r="P470" s="24"/>
    </row>
    <row r="471" spans="1:16">
      <c r="A471" s="184" t="s">
        <v>2072</v>
      </c>
      <c r="B471" s="194"/>
      <c r="C471" s="194"/>
      <c r="D471" s="194"/>
      <c r="E471" s="194"/>
      <c r="F471" s="33" t="s">
        <v>2073</v>
      </c>
      <c r="G471" s="34" t="s">
        <v>2074</v>
      </c>
      <c r="H471" s="34">
        <v>6</v>
      </c>
      <c r="I471" s="34">
        <v>600</v>
      </c>
      <c r="J471" s="35" t="s">
        <v>2075</v>
      </c>
      <c r="K471" s="87">
        <v>33.799999999999997</v>
      </c>
      <c r="L471" s="207"/>
      <c r="M471" s="178"/>
      <c r="N471" s="178"/>
      <c r="O471" s="185"/>
      <c r="P471" s="24"/>
    </row>
    <row r="472" spans="1:16">
      <c r="A472" s="184" t="s">
        <v>2072</v>
      </c>
      <c r="B472" s="194"/>
      <c r="C472" s="194"/>
      <c r="D472" s="194"/>
      <c r="E472" s="194"/>
      <c r="F472" s="33" t="s">
        <v>120</v>
      </c>
      <c r="G472" s="34" t="s">
        <v>295</v>
      </c>
      <c r="H472" s="34">
        <v>4</v>
      </c>
      <c r="I472" s="34">
        <v>407</v>
      </c>
      <c r="J472" s="35" t="s">
        <v>2076</v>
      </c>
      <c r="K472" s="87">
        <v>16.48</v>
      </c>
      <c r="L472" s="207"/>
      <c r="M472" s="178"/>
      <c r="N472" s="178"/>
      <c r="O472" s="185"/>
      <c r="P472" s="24"/>
    </row>
    <row r="473" spans="1:16" ht="24">
      <c r="A473" s="184" t="s">
        <v>2072</v>
      </c>
      <c r="B473" s="194"/>
      <c r="C473" s="194"/>
      <c r="D473" s="194"/>
      <c r="E473" s="194"/>
      <c r="F473" s="34" t="s">
        <v>88</v>
      </c>
      <c r="G473" s="34" t="s">
        <v>295</v>
      </c>
      <c r="H473" s="34">
        <v>6</v>
      </c>
      <c r="I473" s="34">
        <v>609</v>
      </c>
      <c r="J473" s="35" t="s">
        <v>298</v>
      </c>
      <c r="K473" s="87">
        <v>89.61</v>
      </c>
      <c r="L473" s="207"/>
      <c r="M473" s="178"/>
      <c r="N473" s="178"/>
      <c r="O473" s="185"/>
      <c r="P473" s="24"/>
    </row>
    <row r="474" spans="1:16" ht="24">
      <c r="A474" s="184" t="s">
        <v>2072</v>
      </c>
      <c r="B474" s="194"/>
      <c r="C474" s="194"/>
      <c r="D474" s="194"/>
      <c r="E474" s="194"/>
      <c r="F474" s="34" t="s">
        <v>88</v>
      </c>
      <c r="G474" s="34" t="s">
        <v>299</v>
      </c>
      <c r="H474" s="34">
        <v>10</v>
      </c>
      <c r="I474" s="34">
        <v>1018</v>
      </c>
      <c r="J474" s="35" t="s">
        <v>300</v>
      </c>
      <c r="K474" s="87">
        <v>81.02</v>
      </c>
      <c r="L474" s="207"/>
      <c r="M474" s="178"/>
      <c r="N474" s="178"/>
      <c r="O474" s="185"/>
      <c r="P474" s="24"/>
    </row>
    <row r="475" spans="1:16">
      <c r="A475" s="184" t="s">
        <v>2072</v>
      </c>
      <c r="B475" s="194"/>
      <c r="C475" s="194"/>
      <c r="D475" s="194"/>
      <c r="E475" s="194"/>
      <c r="F475" s="34" t="s">
        <v>88</v>
      </c>
      <c r="G475" s="34" t="s">
        <v>295</v>
      </c>
      <c r="H475" s="34">
        <v>5</v>
      </c>
      <c r="I475" s="34">
        <v>506</v>
      </c>
      <c r="J475" s="35" t="s">
        <v>302</v>
      </c>
      <c r="K475" s="87">
        <v>60.26</v>
      </c>
      <c r="L475" s="207"/>
      <c r="M475" s="178"/>
      <c r="N475" s="178"/>
      <c r="O475" s="185"/>
      <c r="P475" s="24"/>
    </row>
    <row r="476" spans="1:16">
      <c r="A476" s="184" t="s">
        <v>2072</v>
      </c>
      <c r="B476" s="194" t="s">
        <v>341</v>
      </c>
      <c r="C476" s="194">
        <v>20020087</v>
      </c>
      <c r="D476" s="194">
        <v>10</v>
      </c>
      <c r="E476" s="194">
        <v>2</v>
      </c>
      <c r="F476" s="36" t="s">
        <v>120</v>
      </c>
      <c r="G476" s="36" t="s">
        <v>291</v>
      </c>
      <c r="H476" s="36">
        <v>4</v>
      </c>
      <c r="I476" s="36">
        <v>458</v>
      </c>
      <c r="J476" s="35" t="s">
        <v>294</v>
      </c>
      <c r="K476" s="87">
        <v>28.01</v>
      </c>
      <c r="L476" s="207">
        <v>32.684119892401405</v>
      </c>
      <c r="M476" s="178">
        <f>15+4*D476/3+4*(E476/2)/3</f>
        <v>29.666666666666668</v>
      </c>
      <c r="N476" s="178">
        <f>L476-M476</f>
        <v>3.0174532257347373</v>
      </c>
      <c r="O476" s="185">
        <f>SUMPRODUCT(TEXT(N476-{0,5,15,25,35},"0;\0")*{0,2,3,3,7})</f>
        <v>0</v>
      </c>
      <c r="P476" s="24"/>
    </row>
    <row r="477" spans="1:16">
      <c r="A477" s="184" t="s">
        <v>2077</v>
      </c>
      <c r="B477" s="194"/>
      <c r="C477" s="194"/>
      <c r="D477" s="194"/>
      <c r="E477" s="194"/>
      <c r="F477" s="33" t="s">
        <v>88</v>
      </c>
      <c r="G477" s="34" t="s">
        <v>295</v>
      </c>
      <c r="H477" s="34">
        <v>5</v>
      </c>
      <c r="I477" s="34">
        <v>501</v>
      </c>
      <c r="J477" s="35" t="s">
        <v>342</v>
      </c>
      <c r="K477" s="87">
        <v>36.39</v>
      </c>
      <c r="L477" s="207"/>
      <c r="M477" s="178"/>
      <c r="N477" s="178"/>
      <c r="O477" s="185"/>
      <c r="P477" s="24"/>
    </row>
    <row r="478" spans="1:16">
      <c r="A478" s="184" t="s">
        <v>2077</v>
      </c>
      <c r="B478" s="194"/>
      <c r="C478" s="194"/>
      <c r="D478" s="194"/>
      <c r="E478" s="194"/>
      <c r="F478" s="34" t="s">
        <v>120</v>
      </c>
      <c r="G478" s="34" t="s">
        <v>295</v>
      </c>
      <c r="H478" s="34">
        <v>5</v>
      </c>
      <c r="I478" s="34">
        <v>500</v>
      </c>
      <c r="J478" s="35" t="s">
        <v>305</v>
      </c>
      <c r="K478" s="87">
        <v>33.799999999999997</v>
      </c>
      <c r="L478" s="207"/>
      <c r="M478" s="178"/>
      <c r="N478" s="178"/>
      <c r="O478" s="185"/>
      <c r="P478" s="24"/>
    </row>
    <row r="479" spans="1:16">
      <c r="A479" s="184" t="s">
        <v>2077</v>
      </c>
      <c r="B479" s="194"/>
      <c r="C479" s="194"/>
      <c r="D479" s="194"/>
      <c r="E479" s="194"/>
      <c r="F479" s="33" t="s">
        <v>120</v>
      </c>
      <c r="G479" s="34" t="s">
        <v>291</v>
      </c>
      <c r="H479" s="34">
        <v>3</v>
      </c>
      <c r="I479" s="34">
        <v>362</v>
      </c>
      <c r="J479" s="35" t="s">
        <v>292</v>
      </c>
      <c r="K479" s="87">
        <v>64.819999999999993</v>
      </c>
      <c r="L479" s="207"/>
      <c r="M479" s="178"/>
      <c r="N479" s="178"/>
      <c r="O479" s="185"/>
      <c r="P479" s="24"/>
    </row>
    <row r="480" spans="1:16" ht="24">
      <c r="A480" s="184" t="s">
        <v>2077</v>
      </c>
      <c r="B480" s="194"/>
      <c r="C480" s="194"/>
      <c r="D480" s="194"/>
      <c r="E480" s="194"/>
      <c r="F480" s="34" t="s">
        <v>120</v>
      </c>
      <c r="G480" s="34" t="s">
        <v>291</v>
      </c>
      <c r="H480" s="34">
        <v>4</v>
      </c>
      <c r="I480" s="34">
        <v>461</v>
      </c>
      <c r="J480" s="35" t="s">
        <v>2078</v>
      </c>
      <c r="K480" s="87">
        <v>64.84</v>
      </c>
      <c r="L480" s="207"/>
      <c r="M480" s="178"/>
      <c r="N480" s="178"/>
      <c r="O480" s="185"/>
      <c r="P480" s="24"/>
    </row>
    <row r="481" spans="1:16">
      <c r="A481" s="184" t="s">
        <v>2077</v>
      </c>
      <c r="B481" s="194"/>
      <c r="C481" s="194"/>
      <c r="D481" s="194"/>
      <c r="E481" s="194"/>
      <c r="F481" s="34" t="s">
        <v>2079</v>
      </c>
      <c r="G481" s="34" t="s">
        <v>2080</v>
      </c>
      <c r="H481" s="34">
        <v>4</v>
      </c>
      <c r="I481" s="34">
        <v>412</v>
      </c>
      <c r="J481" s="35" t="s">
        <v>2081</v>
      </c>
      <c r="K481" s="87">
        <v>29.13</v>
      </c>
      <c r="L481" s="207"/>
      <c r="M481" s="178"/>
      <c r="N481" s="178"/>
      <c r="O481" s="185"/>
      <c r="P481" s="24"/>
    </row>
    <row r="482" spans="1:16">
      <c r="A482" s="184" t="s">
        <v>2077</v>
      </c>
      <c r="B482" s="194"/>
      <c r="C482" s="194"/>
      <c r="D482" s="194"/>
      <c r="E482" s="194"/>
      <c r="F482" s="33" t="s">
        <v>120</v>
      </c>
      <c r="G482" s="34" t="s">
        <v>295</v>
      </c>
      <c r="H482" s="34">
        <v>4</v>
      </c>
      <c r="I482" s="34">
        <v>407</v>
      </c>
      <c r="J482" s="35" t="s">
        <v>2082</v>
      </c>
      <c r="K482" s="87">
        <v>16.48</v>
      </c>
      <c r="L482" s="207"/>
      <c r="M482" s="178"/>
      <c r="N482" s="178"/>
      <c r="O482" s="185"/>
      <c r="P482" s="24"/>
    </row>
    <row r="483" spans="1:16" ht="24">
      <c r="A483" s="184" t="s">
        <v>2077</v>
      </c>
      <c r="B483" s="194"/>
      <c r="C483" s="194"/>
      <c r="D483" s="194"/>
      <c r="E483" s="194"/>
      <c r="F483" s="34" t="s">
        <v>88</v>
      </c>
      <c r="G483" s="34" t="s">
        <v>295</v>
      </c>
      <c r="H483" s="34">
        <v>6</v>
      </c>
      <c r="I483" s="34">
        <v>609</v>
      </c>
      <c r="J483" s="35" t="s">
        <v>298</v>
      </c>
      <c r="K483" s="87">
        <v>89.61</v>
      </c>
      <c r="L483" s="207"/>
      <c r="M483" s="178"/>
      <c r="N483" s="178"/>
      <c r="O483" s="185"/>
      <c r="P483" s="24"/>
    </row>
    <row r="484" spans="1:16" ht="24">
      <c r="A484" s="184" t="s">
        <v>2077</v>
      </c>
      <c r="B484" s="194"/>
      <c r="C484" s="194"/>
      <c r="D484" s="194"/>
      <c r="E484" s="194"/>
      <c r="F484" s="34" t="s">
        <v>88</v>
      </c>
      <c r="G484" s="34" t="s">
        <v>299</v>
      </c>
      <c r="H484" s="34">
        <v>10</v>
      </c>
      <c r="I484" s="34">
        <v>1018</v>
      </c>
      <c r="J484" s="35" t="s">
        <v>300</v>
      </c>
      <c r="K484" s="87">
        <v>81.02</v>
      </c>
      <c r="L484" s="207"/>
      <c r="M484" s="178"/>
      <c r="N484" s="178"/>
      <c r="O484" s="185"/>
      <c r="P484" s="24"/>
    </row>
    <row r="485" spans="1:16">
      <c r="A485" s="184" t="s">
        <v>2077</v>
      </c>
      <c r="B485" s="194"/>
      <c r="C485" s="194"/>
      <c r="D485" s="194"/>
      <c r="E485" s="194"/>
      <c r="F485" s="34" t="s">
        <v>88</v>
      </c>
      <c r="G485" s="34" t="s">
        <v>295</v>
      </c>
      <c r="H485" s="34">
        <v>5</v>
      </c>
      <c r="I485" s="34">
        <v>503</v>
      </c>
      <c r="J485" s="35" t="s">
        <v>301</v>
      </c>
      <c r="K485" s="87">
        <v>122.36</v>
      </c>
      <c r="L485" s="207"/>
      <c r="M485" s="178"/>
      <c r="N485" s="178"/>
      <c r="O485" s="185"/>
      <c r="P485" s="24"/>
    </row>
    <row r="486" spans="1:16">
      <c r="A486" s="184" t="s">
        <v>2077</v>
      </c>
      <c r="B486" s="194"/>
      <c r="C486" s="194"/>
      <c r="D486" s="194"/>
      <c r="E486" s="194"/>
      <c r="F486" s="34" t="s">
        <v>88</v>
      </c>
      <c r="G486" s="34" t="s">
        <v>295</v>
      </c>
      <c r="H486" s="34">
        <v>5</v>
      </c>
      <c r="I486" s="34">
        <v>506</v>
      </c>
      <c r="J486" s="35" t="s">
        <v>302</v>
      </c>
      <c r="K486" s="87">
        <v>60.26</v>
      </c>
      <c r="L486" s="207"/>
      <c r="M486" s="178"/>
      <c r="N486" s="178"/>
      <c r="O486" s="185"/>
      <c r="P486" s="24"/>
    </row>
    <row r="487" spans="1:16">
      <c r="A487" s="184" t="s">
        <v>2077</v>
      </c>
      <c r="B487" s="194" t="s">
        <v>343</v>
      </c>
      <c r="C487" s="194">
        <v>19950036</v>
      </c>
      <c r="D487" s="194">
        <v>0</v>
      </c>
      <c r="E487" s="194">
        <v>2</v>
      </c>
      <c r="F487" s="36" t="s">
        <v>120</v>
      </c>
      <c r="G487" s="36" t="s">
        <v>291</v>
      </c>
      <c r="H487" s="36">
        <v>4</v>
      </c>
      <c r="I487" s="36">
        <v>456</v>
      </c>
      <c r="J487" s="35" t="s">
        <v>294</v>
      </c>
      <c r="K487" s="87">
        <v>28.09</v>
      </c>
      <c r="L487" s="207">
        <v>20.007161017942529</v>
      </c>
      <c r="M487" s="178">
        <f>15+4*D487/3+4*(E487/2)/3</f>
        <v>16.333333333333332</v>
      </c>
      <c r="N487" s="178">
        <f>L487-M487</f>
        <v>3.6738276846091971</v>
      </c>
      <c r="O487" s="185">
        <f>SUMPRODUCT(TEXT(N487-{0,5,15,25,35},"0;\0")*{0,2,3,3,7})</f>
        <v>0</v>
      </c>
      <c r="P487" s="24"/>
    </row>
    <row r="488" spans="1:16">
      <c r="A488" s="184" t="s">
        <v>2077</v>
      </c>
      <c r="B488" s="194"/>
      <c r="C488" s="194"/>
      <c r="D488" s="194"/>
      <c r="E488" s="194"/>
      <c r="F488" s="34" t="s">
        <v>88</v>
      </c>
      <c r="G488" s="34" t="s">
        <v>295</v>
      </c>
      <c r="H488" s="34">
        <v>6</v>
      </c>
      <c r="I488" s="34">
        <v>604</v>
      </c>
      <c r="J488" s="35" t="s">
        <v>311</v>
      </c>
      <c r="K488" s="87">
        <v>29.32</v>
      </c>
      <c r="L488" s="207"/>
      <c r="M488" s="178"/>
      <c r="N488" s="178"/>
      <c r="O488" s="185"/>
      <c r="P488" s="24"/>
    </row>
    <row r="489" spans="1:16">
      <c r="A489" s="184" t="s">
        <v>2077</v>
      </c>
      <c r="B489" s="194"/>
      <c r="C489" s="194"/>
      <c r="D489" s="194"/>
      <c r="E489" s="194"/>
      <c r="F489" s="33" t="s">
        <v>120</v>
      </c>
      <c r="G489" s="34" t="s">
        <v>291</v>
      </c>
      <c r="H489" s="34">
        <v>3</v>
      </c>
      <c r="I489" s="34">
        <v>362</v>
      </c>
      <c r="J489" s="35" t="s">
        <v>292</v>
      </c>
      <c r="K489" s="87">
        <v>64.819999999999993</v>
      </c>
      <c r="L489" s="207"/>
      <c r="M489" s="178"/>
      <c r="N489" s="178"/>
      <c r="O489" s="185"/>
      <c r="P489" s="24"/>
    </row>
    <row r="490" spans="1:16">
      <c r="A490" s="184" t="s">
        <v>2077</v>
      </c>
      <c r="B490" s="194"/>
      <c r="C490" s="194"/>
      <c r="D490" s="194"/>
      <c r="E490" s="194"/>
      <c r="F490" s="33" t="s">
        <v>120</v>
      </c>
      <c r="G490" s="34" t="s">
        <v>295</v>
      </c>
      <c r="H490" s="34">
        <v>4</v>
      </c>
      <c r="I490" s="34">
        <v>407</v>
      </c>
      <c r="J490" s="35" t="s">
        <v>2082</v>
      </c>
      <c r="K490" s="87">
        <v>16.48</v>
      </c>
      <c r="L490" s="207"/>
      <c r="M490" s="178"/>
      <c r="N490" s="178"/>
      <c r="O490" s="185"/>
      <c r="P490" s="24"/>
    </row>
    <row r="491" spans="1:16">
      <c r="A491" s="184" t="s">
        <v>2077</v>
      </c>
      <c r="B491" s="194"/>
      <c r="C491" s="194"/>
      <c r="D491" s="194"/>
      <c r="E491" s="194"/>
      <c r="F491" s="34" t="s">
        <v>2079</v>
      </c>
      <c r="G491" s="34" t="s">
        <v>2080</v>
      </c>
      <c r="H491" s="34">
        <v>4</v>
      </c>
      <c r="I491" s="34">
        <v>413</v>
      </c>
      <c r="J491" s="35" t="s">
        <v>2083</v>
      </c>
      <c r="K491" s="87">
        <v>29.57</v>
      </c>
      <c r="L491" s="207"/>
      <c r="M491" s="178"/>
      <c r="N491" s="178"/>
      <c r="O491" s="185"/>
      <c r="P491" s="24"/>
    </row>
    <row r="492" spans="1:16" ht="24">
      <c r="A492" s="184" t="s">
        <v>2077</v>
      </c>
      <c r="B492" s="194"/>
      <c r="C492" s="194"/>
      <c r="D492" s="194"/>
      <c r="E492" s="194"/>
      <c r="F492" s="34" t="s">
        <v>88</v>
      </c>
      <c r="G492" s="34" t="s">
        <v>295</v>
      </c>
      <c r="H492" s="34">
        <v>6</v>
      </c>
      <c r="I492" s="34">
        <v>609</v>
      </c>
      <c r="J492" s="35" t="s">
        <v>298</v>
      </c>
      <c r="K492" s="87">
        <v>89.61</v>
      </c>
      <c r="L492" s="207"/>
      <c r="M492" s="178"/>
      <c r="N492" s="178"/>
      <c r="O492" s="185"/>
      <c r="P492" s="24"/>
    </row>
    <row r="493" spans="1:16" ht="24">
      <c r="A493" s="184" t="s">
        <v>2077</v>
      </c>
      <c r="B493" s="194"/>
      <c r="C493" s="194"/>
      <c r="D493" s="194"/>
      <c r="E493" s="194"/>
      <c r="F493" s="34" t="s">
        <v>88</v>
      </c>
      <c r="G493" s="34" t="s">
        <v>299</v>
      </c>
      <c r="H493" s="34">
        <v>10</v>
      </c>
      <c r="I493" s="34">
        <v>1018</v>
      </c>
      <c r="J493" s="35" t="s">
        <v>300</v>
      </c>
      <c r="K493" s="87">
        <v>81.02</v>
      </c>
      <c r="L493" s="207"/>
      <c r="M493" s="178"/>
      <c r="N493" s="178"/>
      <c r="O493" s="185"/>
      <c r="P493" s="24"/>
    </row>
    <row r="494" spans="1:16">
      <c r="A494" s="184" t="s">
        <v>2077</v>
      </c>
      <c r="B494" s="194"/>
      <c r="C494" s="194"/>
      <c r="D494" s="194"/>
      <c r="E494" s="194"/>
      <c r="F494" s="34" t="s">
        <v>88</v>
      </c>
      <c r="G494" s="34" t="s">
        <v>295</v>
      </c>
      <c r="H494" s="34">
        <v>5</v>
      </c>
      <c r="I494" s="34">
        <v>503</v>
      </c>
      <c r="J494" s="35" t="s">
        <v>301</v>
      </c>
      <c r="K494" s="87">
        <v>122.36</v>
      </c>
      <c r="L494" s="207"/>
      <c r="M494" s="178"/>
      <c r="N494" s="178"/>
      <c r="O494" s="185"/>
      <c r="P494" s="24"/>
    </row>
    <row r="495" spans="1:16">
      <c r="A495" s="184" t="s">
        <v>2077</v>
      </c>
      <c r="B495" s="194"/>
      <c r="C495" s="194"/>
      <c r="D495" s="194"/>
      <c r="E495" s="194"/>
      <c r="F495" s="34" t="s">
        <v>88</v>
      </c>
      <c r="G495" s="34" t="s">
        <v>295</v>
      </c>
      <c r="H495" s="34">
        <v>5</v>
      </c>
      <c r="I495" s="34">
        <v>506</v>
      </c>
      <c r="J495" s="35" t="s">
        <v>302</v>
      </c>
      <c r="K495" s="87">
        <v>60.26</v>
      </c>
      <c r="L495" s="207"/>
      <c r="M495" s="178"/>
      <c r="N495" s="178"/>
      <c r="O495" s="185"/>
      <c r="P495" s="24"/>
    </row>
    <row r="496" spans="1:16">
      <c r="A496" s="184" t="s">
        <v>2077</v>
      </c>
      <c r="B496" s="194" t="s">
        <v>344</v>
      </c>
      <c r="C496" s="194">
        <v>20090057</v>
      </c>
      <c r="D496" s="194">
        <v>6</v>
      </c>
      <c r="E496" s="194">
        <v>2</v>
      </c>
      <c r="F496" s="36" t="s">
        <v>120</v>
      </c>
      <c r="G496" s="36" t="s">
        <v>291</v>
      </c>
      <c r="H496" s="36">
        <v>4</v>
      </c>
      <c r="I496" s="36">
        <v>459</v>
      </c>
      <c r="J496" s="35" t="s">
        <v>294</v>
      </c>
      <c r="K496" s="87">
        <v>25.82</v>
      </c>
      <c r="L496" s="207">
        <v>27.223024654306165</v>
      </c>
      <c r="M496" s="178">
        <f>15+4*D496/3+4*(E496/2)/3</f>
        <v>24.333333333333332</v>
      </c>
      <c r="N496" s="178">
        <f>L496-M496</f>
        <v>2.8896913209728332</v>
      </c>
      <c r="O496" s="185">
        <f>SUMPRODUCT(TEXT(N496-{0,5,15,25,35},"0;\0")*{0,2,3,3,7})</f>
        <v>0</v>
      </c>
      <c r="P496" s="24"/>
    </row>
    <row r="497" spans="1:16">
      <c r="A497" s="184" t="s">
        <v>2084</v>
      </c>
      <c r="B497" s="194"/>
      <c r="C497" s="194"/>
      <c r="D497" s="194"/>
      <c r="E497" s="194"/>
      <c r="F497" s="34" t="s">
        <v>120</v>
      </c>
      <c r="G497" s="34" t="s">
        <v>291</v>
      </c>
      <c r="H497" s="34">
        <v>4</v>
      </c>
      <c r="I497" s="34">
        <v>455</v>
      </c>
      <c r="J497" s="35" t="s">
        <v>294</v>
      </c>
      <c r="K497" s="87">
        <v>25.86</v>
      </c>
      <c r="L497" s="207"/>
      <c r="M497" s="178"/>
      <c r="N497" s="178"/>
      <c r="O497" s="185"/>
      <c r="P497" s="24"/>
    </row>
    <row r="498" spans="1:16">
      <c r="A498" s="184" t="s">
        <v>1816</v>
      </c>
      <c r="B498" s="194"/>
      <c r="C498" s="194"/>
      <c r="D498" s="194"/>
      <c r="E498" s="194"/>
      <c r="F498" s="34" t="s">
        <v>88</v>
      </c>
      <c r="G498" s="34" t="s">
        <v>295</v>
      </c>
      <c r="H498" s="34">
        <v>6</v>
      </c>
      <c r="I498" s="34">
        <v>601</v>
      </c>
      <c r="J498" s="35" t="s">
        <v>307</v>
      </c>
      <c r="K498" s="87">
        <v>18.100000000000001</v>
      </c>
      <c r="L498" s="207"/>
      <c r="M498" s="178"/>
      <c r="N498" s="178"/>
      <c r="O498" s="185"/>
      <c r="P498" s="24"/>
    </row>
    <row r="499" spans="1:16">
      <c r="A499" s="184" t="s">
        <v>1816</v>
      </c>
      <c r="B499" s="194"/>
      <c r="C499" s="194"/>
      <c r="D499" s="194"/>
      <c r="E499" s="194"/>
      <c r="F499" s="33" t="s">
        <v>120</v>
      </c>
      <c r="G499" s="34" t="s">
        <v>291</v>
      </c>
      <c r="H499" s="34">
        <v>3</v>
      </c>
      <c r="I499" s="34">
        <v>362</v>
      </c>
      <c r="J499" s="35" t="s">
        <v>292</v>
      </c>
      <c r="K499" s="87">
        <v>64.819999999999993</v>
      </c>
      <c r="L499" s="207"/>
      <c r="M499" s="178"/>
      <c r="N499" s="178"/>
      <c r="O499" s="185"/>
      <c r="P499" s="24"/>
    </row>
    <row r="500" spans="1:16" ht="24">
      <c r="A500" s="184" t="s">
        <v>1816</v>
      </c>
      <c r="B500" s="194"/>
      <c r="C500" s="194"/>
      <c r="D500" s="194"/>
      <c r="E500" s="194"/>
      <c r="F500" s="34" t="s">
        <v>120</v>
      </c>
      <c r="G500" s="34" t="s">
        <v>291</v>
      </c>
      <c r="H500" s="34">
        <v>4</v>
      </c>
      <c r="I500" s="34">
        <v>461</v>
      </c>
      <c r="J500" s="35" t="s">
        <v>1821</v>
      </c>
      <c r="K500" s="87">
        <v>64.84</v>
      </c>
      <c r="L500" s="207"/>
      <c r="M500" s="178"/>
      <c r="N500" s="178"/>
      <c r="O500" s="185"/>
      <c r="P500" s="24"/>
    </row>
    <row r="501" spans="1:16">
      <c r="A501" s="184" t="s">
        <v>1816</v>
      </c>
      <c r="B501" s="194"/>
      <c r="C501" s="194"/>
      <c r="D501" s="194"/>
      <c r="E501" s="194"/>
      <c r="F501" s="33" t="s">
        <v>1817</v>
      </c>
      <c r="G501" s="34" t="s">
        <v>1818</v>
      </c>
      <c r="H501" s="34">
        <v>6</v>
      </c>
      <c r="I501" s="34">
        <v>600</v>
      </c>
      <c r="J501" s="35" t="s">
        <v>1819</v>
      </c>
      <c r="K501" s="87">
        <v>33.799999999999997</v>
      </c>
      <c r="L501" s="207"/>
      <c r="M501" s="178"/>
      <c r="N501" s="178"/>
      <c r="O501" s="185"/>
      <c r="P501" s="24"/>
    </row>
    <row r="502" spans="1:16">
      <c r="A502" s="184" t="s">
        <v>1816</v>
      </c>
      <c r="B502" s="194"/>
      <c r="C502" s="194"/>
      <c r="D502" s="194"/>
      <c r="E502" s="194"/>
      <c r="F502" s="33" t="s">
        <v>120</v>
      </c>
      <c r="G502" s="34" t="s">
        <v>295</v>
      </c>
      <c r="H502" s="34">
        <v>4</v>
      </c>
      <c r="I502" s="34">
        <v>407</v>
      </c>
      <c r="J502" s="35" t="s">
        <v>1825</v>
      </c>
      <c r="K502" s="87">
        <v>16.48</v>
      </c>
      <c r="L502" s="207"/>
      <c r="M502" s="178"/>
      <c r="N502" s="178"/>
      <c r="O502" s="185"/>
      <c r="P502" s="24"/>
    </row>
    <row r="503" spans="1:16" ht="24">
      <c r="A503" s="184" t="s">
        <v>1816</v>
      </c>
      <c r="B503" s="194"/>
      <c r="C503" s="194"/>
      <c r="D503" s="194"/>
      <c r="E503" s="194"/>
      <c r="F503" s="34" t="s">
        <v>88</v>
      </c>
      <c r="G503" s="34" t="s">
        <v>295</v>
      </c>
      <c r="H503" s="34">
        <v>6</v>
      </c>
      <c r="I503" s="34">
        <v>609</v>
      </c>
      <c r="J503" s="35" t="s">
        <v>298</v>
      </c>
      <c r="K503" s="87">
        <v>89.61</v>
      </c>
      <c r="L503" s="207"/>
      <c r="M503" s="178"/>
      <c r="N503" s="178"/>
      <c r="O503" s="185"/>
      <c r="P503" s="24"/>
    </row>
    <row r="504" spans="1:16" ht="24">
      <c r="A504" s="184" t="s">
        <v>1816</v>
      </c>
      <c r="B504" s="194"/>
      <c r="C504" s="194"/>
      <c r="D504" s="194"/>
      <c r="E504" s="194"/>
      <c r="F504" s="34" t="s">
        <v>88</v>
      </c>
      <c r="G504" s="34" t="s">
        <v>299</v>
      </c>
      <c r="H504" s="34">
        <v>10</v>
      </c>
      <c r="I504" s="34">
        <v>1018</v>
      </c>
      <c r="J504" s="35" t="s">
        <v>300</v>
      </c>
      <c r="K504" s="87">
        <v>81.02</v>
      </c>
      <c r="L504" s="207"/>
      <c r="M504" s="178"/>
      <c r="N504" s="178"/>
      <c r="O504" s="185"/>
      <c r="P504" s="24"/>
    </row>
    <row r="505" spans="1:16">
      <c r="A505" s="184" t="s">
        <v>1816</v>
      </c>
      <c r="B505" s="194"/>
      <c r="C505" s="194"/>
      <c r="D505" s="194"/>
      <c r="E505" s="194"/>
      <c r="F505" s="34" t="s">
        <v>88</v>
      </c>
      <c r="G505" s="34" t="s">
        <v>295</v>
      </c>
      <c r="H505" s="34">
        <v>5</v>
      </c>
      <c r="I505" s="34">
        <v>503</v>
      </c>
      <c r="J505" s="35" t="s">
        <v>301</v>
      </c>
      <c r="K505" s="87">
        <v>122.36</v>
      </c>
      <c r="L505" s="207"/>
      <c r="M505" s="178"/>
      <c r="N505" s="178"/>
      <c r="O505" s="185"/>
      <c r="P505" s="24"/>
    </row>
    <row r="506" spans="1:16">
      <c r="A506" s="184" t="s">
        <v>1816</v>
      </c>
      <c r="B506" s="194"/>
      <c r="C506" s="194"/>
      <c r="D506" s="194"/>
      <c r="E506" s="194"/>
      <c r="F506" s="34" t="s">
        <v>88</v>
      </c>
      <c r="G506" s="34" t="s">
        <v>295</v>
      </c>
      <c r="H506" s="34">
        <v>5</v>
      </c>
      <c r="I506" s="34">
        <v>506</v>
      </c>
      <c r="J506" s="35" t="s">
        <v>302</v>
      </c>
      <c r="K506" s="87">
        <v>60.26</v>
      </c>
      <c r="L506" s="207"/>
      <c r="M506" s="178"/>
      <c r="N506" s="178"/>
      <c r="O506" s="185"/>
      <c r="P506" s="24"/>
    </row>
    <row r="507" spans="1:16">
      <c r="A507" s="184" t="s">
        <v>1816</v>
      </c>
      <c r="B507" s="194" t="s">
        <v>345</v>
      </c>
      <c r="C507" s="194">
        <v>20150077</v>
      </c>
      <c r="D507" s="194">
        <v>2</v>
      </c>
      <c r="E507" s="194">
        <v>2</v>
      </c>
      <c r="F507" s="36" t="s">
        <v>120</v>
      </c>
      <c r="G507" s="36" t="s">
        <v>291</v>
      </c>
      <c r="H507" s="36">
        <v>4</v>
      </c>
      <c r="I507" s="36">
        <v>459</v>
      </c>
      <c r="J507" s="35" t="s">
        <v>294</v>
      </c>
      <c r="K507" s="87">
        <v>25.82</v>
      </c>
      <c r="L507" s="207">
        <v>22.246857987639501</v>
      </c>
      <c r="M507" s="178">
        <f>15+4*D507/3+4*(E507/2)/3</f>
        <v>19</v>
      </c>
      <c r="N507" s="178">
        <f>L507-M507</f>
        <v>3.2468579876395012</v>
      </c>
      <c r="O507" s="185">
        <f>SUMPRODUCT(TEXT(N507-{0,5,15,25,35},"0;\0")*{0,2,3,3,7})</f>
        <v>0</v>
      </c>
      <c r="P507" s="24"/>
    </row>
    <row r="508" spans="1:16">
      <c r="A508" s="184" t="s">
        <v>2087</v>
      </c>
      <c r="B508" s="194"/>
      <c r="C508" s="194"/>
      <c r="D508" s="194"/>
      <c r="E508" s="194"/>
      <c r="F508" s="33" t="s">
        <v>120</v>
      </c>
      <c r="G508" s="34" t="s">
        <v>291</v>
      </c>
      <c r="H508" s="34">
        <v>3</v>
      </c>
      <c r="I508" s="34">
        <v>352</v>
      </c>
      <c r="J508" s="35" t="s">
        <v>294</v>
      </c>
      <c r="K508" s="87">
        <v>25.81</v>
      </c>
      <c r="L508" s="207"/>
      <c r="M508" s="178"/>
      <c r="N508" s="178"/>
      <c r="O508" s="185"/>
      <c r="P508" s="24"/>
    </row>
    <row r="509" spans="1:16">
      <c r="A509" s="184" t="s">
        <v>2087</v>
      </c>
      <c r="B509" s="194"/>
      <c r="C509" s="194"/>
      <c r="D509" s="194"/>
      <c r="E509" s="194"/>
      <c r="F509" s="33" t="s">
        <v>120</v>
      </c>
      <c r="G509" s="34" t="s">
        <v>291</v>
      </c>
      <c r="H509" s="34">
        <v>3</v>
      </c>
      <c r="I509" s="34">
        <v>362</v>
      </c>
      <c r="J509" s="35" t="s">
        <v>292</v>
      </c>
      <c r="K509" s="87">
        <v>64.819999999999993</v>
      </c>
      <c r="L509" s="207"/>
      <c r="M509" s="178"/>
      <c r="N509" s="178"/>
      <c r="O509" s="185"/>
      <c r="P509" s="24"/>
    </row>
    <row r="510" spans="1:16">
      <c r="A510" s="184" t="s">
        <v>2087</v>
      </c>
      <c r="B510" s="194"/>
      <c r="C510" s="194"/>
      <c r="D510" s="194"/>
      <c r="E510" s="194"/>
      <c r="F510" s="33" t="s">
        <v>120</v>
      </c>
      <c r="G510" s="34" t="s">
        <v>295</v>
      </c>
      <c r="H510" s="34">
        <v>4</v>
      </c>
      <c r="I510" s="34">
        <v>407</v>
      </c>
      <c r="J510" s="35" t="s">
        <v>2088</v>
      </c>
      <c r="K510" s="87">
        <v>16.48</v>
      </c>
      <c r="L510" s="207"/>
      <c r="M510" s="178"/>
      <c r="N510" s="178"/>
      <c r="O510" s="185"/>
      <c r="P510" s="24"/>
    </row>
    <row r="511" spans="1:16">
      <c r="A511" s="184" t="s">
        <v>2087</v>
      </c>
      <c r="B511" s="194"/>
      <c r="C511" s="194"/>
      <c r="D511" s="194"/>
      <c r="E511" s="194"/>
      <c r="F511" s="34" t="s">
        <v>2089</v>
      </c>
      <c r="G511" s="34" t="s">
        <v>2090</v>
      </c>
      <c r="H511" s="34">
        <v>4</v>
      </c>
      <c r="I511" s="34">
        <v>413</v>
      </c>
      <c r="J511" s="35" t="s">
        <v>2091</v>
      </c>
      <c r="K511" s="87">
        <v>29.57</v>
      </c>
      <c r="L511" s="207"/>
      <c r="M511" s="178"/>
      <c r="N511" s="178"/>
      <c r="O511" s="185"/>
      <c r="P511" s="24"/>
    </row>
    <row r="512" spans="1:16" ht="24">
      <c r="A512" s="184" t="s">
        <v>2087</v>
      </c>
      <c r="B512" s="194"/>
      <c r="C512" s="194"/>
      <c r="D512" s="194"/>
      <c r="E512" s="194"/>
      <c r="F512" s="34" t="s">
        <v>88</v>
      </c>
      <c r="G512" s="34" t="s">
        <v>295</v>
      </c>
      <c r="H512" s="34">
        <v>6</v>
      </c>
      <c r="I512" s="34">
        <v>609</v>
      </c>
      <c r="J512" s="35" t="s">
        <v>298</v>
      </c>
      <c r="K512" s="87">
        <v>89.61</v>
      </c>
      <c r="L512" s="207"/>
      <c r="M512" s="178"/>
      <c r="N512" s="178"/>
      <c r="O512" s="185"/>
      <c r="P512" s="24"/>
    </row>
    <row r="513" spans="1:16" ht="24">
      <c r="A513" s="184" t="s">
        <v>2087</v>
      </c>
      <c r="B513" s="194"/>
      <c r="C513" s="194"/>
      <c r="D513" s="194"/>
      <c r="E513" s="194"/>
      <c r="F513" s="34" t="s">
        <v>88</v>
      </c>
      <c r="G513" s="34" t="s">
        <v>299</v>
      </c>
      <c r="H513" s="34">
        <v>10</v>
      </c>
      <c r="I513" s="34">
        <v>1018</v>
      </c>
      <c r="J513" s="35" t="s">
        <v>300</v>
      </c>
      <c r="K513" s="87">
        <v>81.02</v>
      </c>
      <c r="L513" s="207"/>
      <c r="M513" s="178"/>
      <c r="N513" s="178"/>
      <c r="O513" s="185"/>
      <c r="P513" s="24"/>
    </row>
    <row r="514" spans="1:16">
      <c r="A514" s="184" t="s">
        <v>2087</v>
      </c>
      <c r="B514" s="194"/>
      <c r="C514" s="194"/>
      <c r="D514" s="194"/>
      <c r="E514" s="194"/>
      <c r="F514" s="34" t="s">
        <v>88</v>
      </c>
      <c r="G514" s="34" t="s">
        <v>295</v>
      </c>
      <c r="H514" s="34">
        <v>5</v>
      </c>
      <c r="I514" s="34">
        <v>503</v>
      </c>
      <c r="J514" s="35" t="s">
        <v>301</v>
      </c>
      <c r="K514" s="87">
        <v>122.36</v>
      </c>
      <c r="L514" s="207"/>
      <c r="M514" s="178"/>
      <c r="N514" s="178"/>
      <c r="O514" s="185"/>
      <c r="P514" s="24"/>
    </row>
    <row r="515" spans="1:16">
      <c r="A515" s="184" t="s">
        <v>2087</v>
      </c>
      <c r="B515" s="194"/>
      <c r="C515" s="194"/>
      <c r="D515" s="194"/>
      <c r="E515" s="194"/>
      <c r="F515" s="34" t="s">
        <v>88</v>
      </c>
      <c r="G515" s="34" t="s">
        <v>295</v>
      </c>
      <c r="H515" s="34">
        <v>5</v>
      </c>
      <c r="I515" s="34">
        <v>506</v>
      </c>
      <c r="J515" s="35" t="s">
        <v>302</v>
      </c>
      <c r="K515" s="87">
        <v>60.26</v>
      </c>
      <c r="L515" s="207"/>
      <c r="M515" s="178"/>
      <c r="N515" s="178"/>
      <c r="O515" s="185"/>
      <c r="P515" s="24"/>
    </row>
    <row r="516" spans="1:16" ht="24">
      <c r="A516" s="184" t="s">
        <v>2087</v>
      </c>
      <c r="B516" s="194" t="s">
        <v>346</v>
      </c>
      <c r="C516" s="194">
        <v>20070147</v>
      </c>
      <c r="D516" s="194">
        <v>9</v>
      </c>
      <c r="E516" s="194">
        <v>2</v>
      </c>
      <c r="F516" s="36" t="s">
        <v>120</v>
      </c>
      <c r="G516" s="36" t="s">
        <v>291</v>
      </c>
      <c r="H516" s="36">
        <v>4</v>
      </c>
      <c r="I516" s="36">
        <v>453</v>
      </c>
      <c r="J516" s="35" t="s">
        <v>293</v>
      </c>
      <c r="K516" s="87">
        <v>74.27</v>
      </c>
      <c r="L516" s="207">
        <v>31.798832346613857</v>
      </c>
      <c r="M516" s="178">
        <f>15+4*D516/3+4*(E516/2)/3</f>
        <v>28.333333333333332</v>
      </c>
      <c r="N516" s="178">
        <f>L516-M516</f>
        <v>3.4654990132805246</v>
      </c>
      <c r="O516" s="185">
        <f>SUMPRODUCT(TEXT(N516-{0,5,15,25,35},"0;\0")*{0,2,3,3,7})</f>
        <v>0</v>
      </c>
      <c r="P516" s="24"/>
    </row>
    <row r="517" spans="1:16">
      <c r="A517" s="184" t="s">
        <v>2087</v>
      </c>
      <c r="B517" s="194"/>
      <c r="C517" s="194"/>
      <c r="D517" s="194"/>
      <c r="E517" s="194"/>
      <c r="F517" s="33" t="s">
        <v>88</v>
      </c>
      <c r="G517" s="34" t="s">
        <v>295</v>
      </c>
      <c r="H517" s="34">
        <v>6</v>
      </c>
      <c r="I517" s="34">
        <v>602</v>
      </c>
      <c r="J517" s="35" t="s">
        <v>307</v>
      </c>
      <c r="K517" s="87">
        <v>17.3</v>
      </c>
      <c r="L517" s="207"/>
      <c r="M517" s="178"/>
      <c r="N517" s="178"/>
      <c r="O517" s="185"/>
      <c r="P517" s="24"/>
    </row>
    <row r="518" spans="1:16">
      <c r="A518" s="184" t="s">
        <v>2087</v>
      </c>
      <c r="B518" s="194"/>
      <c r="C518" s="194"/>
      <c r="D518" s="194"/>
      <c r="E518" s="194"/>
      <c r="F518" s="33" t="s">
        <v>120</v>
      </c>
      <c r="G518" s="34" t="s">
        <v>291</v>
      </c>
      <c r="H518" s="34">
        <v>3</v>
      </c>
      <c r="I518" s="34">
        <v>362</v>
      </c>
      <c r="J518" s="35" t="s">
        <v>292</v>
      </c>
      <c r="K518" s="87">
        <v>64.819999999999993</v>
      </c>
      <c r="L518" s="207"/>
      <c r="M518" s="178"/>
      <c r="N518" s="178"/>
      <c r="O518" s="185"/>
      <c r="P518" s="24"/>
    </row>
    <row r="519" spans="1:16">
      <c r="A519" s="184" t="s">
        <v>2087</v>
      </c>
      <c r="B519" s="194"/>
      <c r="C519" s="194"/>
      <c r="D519" s="194"/>
      <c r="E519" s="194"/>
      <c r="F519" s="33" t="s">
        <v>120</v>
      </c>
      <c r="G519" s="34" t="s">
        <v>295</v>
      </c>
      <c r="H519" s="34">
        <v>4</v>
      </c>
      <c r="I519" s="34">
        <v>407</v>
      </c>
      <c r="J519" s="35" t="s">
        <v>2088</v>
      </c>
      <c r="K519" s="87">
        <v>16.48</v>
      </c>
      <c r="L519" s="207"/>
      <c r="M519" s="178"/>
      <c r="N519" s="178"/>
      <c r="O519" s="185"/>
      <c r="P519" s="24"/>
    </row>
    <row r="520" spans="1:16">
      <c r="A520" s="184" t="s">
        <v>2087</v>
      </c>
      <c r="B520" s="194"/>
      <c r="C520" s="194"/>
      <c r="D520" s="194"/>
      <c r="E520" s="194"/>
      <c r="F520" s="34" t="s">
        <v>2089</v>
      </c>
      <c r="G520" s="34" t="s">
        <v>2090</v>
      </c>
      <c r="H520" s="34">
        <v>4</v>
      </c>
      <c r="I520" s="34">
        <v>413</v>
      </c>
      <c r="J520" s="35" t="s">
        <v>2091</v>
      </c>
      <c r="K520" s="87">
        <v>29.57</v>
      </c>
      <c r="L520" s="207"/>
      <c r="M520" s="178"/>
      <c r="N520" s="178"/>
      <c r="O520" s="185"/>
      <c r="P520" s="24"/>
    </row>
    <row r="521" spans="1:16">
      <c r="A521" s="184" t="s">
        <v>2087</v>
      </c>
      <c r="B521" s="194"/>
      <c r="C521" s="194"/>
      <c r="D521" s="194"/>
      <c r="E521" s="194"/>
      <c r="F521" s="33" t="s">
        <v>2089</v>
      </c>
      <c r="G521" s="34" t="s">
        <v>2090</v>
      </c>
      <c r="H521" s="34">
        <v>6</v>
      </c>
      <c r="I521" s="34">
        <v>600</v>
      </c>
      <c r="J521" s="35" t="s">
        <v>2092</v>
      </c>
      <c r="K521" s="87">
        <v>33.799999999999997</v>
      </c>
      <c r="L521" s="207"/>
      <c r="M521" s="178"/>
      <c r="N521" s="178"/>
      <c r="O521" s="185"/>
      <c r="P521" s="24"/>
    </row>
    <row r="522" spans="1:16" ht="24">
      <c r="A522" s="184" t="s">
        <v>2087</v>
      </c>
      <c r="B522" s="194"/>
      <c r="C522" s="194"/>
      <c r="D522" s="194"/>
      <c r="E522" s="194"/>
      <c r="F522" s="34" t="s">
        <v>88</v>
      </c>
      <c r="G522" s="34" t="s">
        <v>295</v>
      </c>
      <c r="H522" s="34">
        <v>6</v>
      </c>
      <c r="I522" s="34">
        <v>609</v>
      </c>
      <c r="J522" s="35" t="s">
        <v>298</v>
      </c>
      <c r="K522" s="87">
        <v>89.61</v>
      </c>
      <c r="L522" s="207"/>
      <c r="M522" s="178"/>
      <c r="N522" s="178"/>
      <c r="O522" s="185"/>
      <c r="P522" s="24"/>
    </row>
    <row r="523" spans="1:16">
      <c r="A523" s="184" t="s">
        <v>2087</v>
      </c>
      <c r="B523" s="194"/>
      <c r="C523" s="194"/>
      <c r="D523" s="194"/>
      <c r="E523" s="194"/>
      <c r="F523" s="34" t="s">
        <v>88</v>
      </c>
      <c r="G523" s="34" t="s">
        <v>295</v>
      </c>
      <c r="H523" s="34">
        <v>5</v>
      </c>
      <c r="I523" s="34">
        <v>503</v>
      </c>
      <c r="J523" s="35" t="s">
        <v>301</v>
      </c>
      <c r="K523" s="87">
        <v>122.36</v>
      </c>
      <c r="L523" s="207"/>
      <c r="M523" s="178"/>
      <c r="N523" s="178"/>
      <c r="O523" s="185"/>
      <c r="P523" s="24"/>
    </row>
    <row r="524" spans="1:16" ht="24">
      <c r="A524" s="184" t="s">
        <v>2087</v>
      </c>
      <c r="B524" s="194"/>
      <c r="C524" s="194"/>
      <c r="D524" s="194"/>
      <c r="E524" s="194"/>
      <c r="F524" s="34" t="s">
        <v>88</v>
      </c>
      <c r="G524" s="34" t="s">
        <v>299</v>
      </c>
      <c r="H524" s="34">
        <v>10</v>
      </c>
      <c r="I524" s="34">
        <v>1018</v>
      </c>
      <c r="J524" s="35" t="s">
        <v>300</v>
      </c>
      <c r="K524" s="87">
        <v>81.02</v>
      </c>
      <c r="L524" s="207"/>
      <c r="M524" s="178"/>
      <c r="N524" s="178"/>
      <c r="O524" s="185"/>
      <c r="P524" s="24"/>
    </row>
    <row r="525" spans="1:16">
      <c r="A525" s="184" t="s">
        <v>2087</v>
      </c>
      <c r="B525" s="194"/>
      <c r="C525" s="194"/>
      <c r="D525" s="194"/>
      <c r="E525" s="194"/>
      <c r="F525" s="34" t="s">
        <v>88</v>
      </c>
      <c r="G525" s="34" t="s">
        <v>295</v>
      </c>
      <c r="H525" s="34">
        <v>5</v>
      </c>
      <c r="I525" s="34">
        <v>503</v>
      </c>
      <c r="J525" s="35" t="s">
        <v>301</v>
      </c>
      <c r="K525" s="87">
        <v>122.36</v>
      </c>
      <c r="L525" s="207"/>
      <c r="M525" s="178"/>
      <c r="N525" s="178"/>
      <c r="O525" s="185"/>
      <c r="P525" s="24"/>
    </row>
    <row r="526" spans="1:16">
      <c r="A526" s="184" t="s">
        <v>2087</v>
      </c>
      <c r="B526" s="194"/>
      <c r="C526" s="194"/>
      <c r="D526" s="194"/>
      <c r="E526" s="194"/>
      <c r="F526" s="34" t="s">
        <v>88</v>
      </c>
      <c r="G526" s="34" t="s">
        <v>295</v>
      </c>
      <c r="H526" s="34">
        <v>5</v>
      </c>
      <c r="I526" s="34">
        <v>506</v>
      </c>
      <c r="J526" s="35" t="s">
        <v>302</v>
      </c>
      <c r="K526" s="87">
        <v>60.26</v>
      </c>
      <c r="L526" s="207"/>
      <c r="M526" s="178"/>
      <c r="N526" s="178"/>
      <c r="O526" s="185"/>
      <c r="P526" s="24"/>
    </row>
    <row r="527" spans="1:16">
      <c r="A527" s="184" t="s">
        <v>2087</v>
      </c>
      <c r="B527" s="194" t="s">
        <v>347</v>
      </c>
      <c r="C527" s="194">
        <v>20070130</v>
      </c>
      <c r="D527" s="194">
        <v>12</v>
      </c>
      <c r="E527" s="194">
        <v>1</v>
      </c>
      <c r="F527" s="36" t="s">
        <v>120</v>
      </c>
      <c r="G527" s="36" t="s">
        <v>291</v>
      </c>
      <c r="H527" s="36">
        <v>4</v>
      </c>
      <c r="I527" s="36">
        <v>456</v>
      </c>
      <c r="J527" s="35" t="s">
        <v>294</v>
      </c>
      <c r="K527" s="87">
        <v>28.09</v>
      </c>
      <c r="L527" s="207">
        <v>34.042661017942528</v>
      </c>
      <c r="M527" s="178">
        <f>15+4*D527/3+4*(E527/2)/3</f>
        <v>31.666666666666668</v>
      </c>
      <c r="N527" s="178">
        <f>L527-M527</f>
        <v>2.3759943512758603</v>
      </c>
      <c r="O527" s="185">
        <f>SUMPRODUCT(TEXT(N527-{0,5,15,25,35},"0;\0")*{0,2,3,3,7})</f>
        <v>0</v>
      </c>
      <c r="P527" s="24"/>
    </row>
    <row r="528" spans="1:16">
      <c r="A528" s="184" t="s">
        <v>2093</v>
      </c>
      <c r="B528" s="194"/>
      <c r="C528" s="194"/>
      <c r="D528" s="194"/>
      <c r="E528" s="194"/>
      <c r="F528" s="33" t="s">
        <v>88</v>
      </c>
      <c r="G528" s="34" t="s">
        <v>295</v>
      </c>
      <c r="H528" s="34">
        <v>5</v>
      </c>
      <c r="I528" s="34">
        <v>504</v>
      </c>
      <c r="J528" s="35" t="s">
        <v>348</v>
      </c>
      <c r="K528" s="87">
        <v>16.52</v>
      </c>
      <c r="L528" s="207"/>
      <c r="M528" s="178"/>
      <c r="N528" s="178"/>
      <c r="O528" s="185"/>
      <c r="P528" s="24"/>
    </row>
    <row r="529" spans="1:16">
      <c r="A529" s="184" t="s">
        <v>2093</v>
      </c>
      <c r="B529" s="194"/>
      <c r="C529" s="194"/>
      <c r="D529" s="194"/>
      <c r="E529" s="194"/>
      <c r="F529" s="34" t="s">
        <v>120</v>
      </c>
      <c r="G529" s="34" t="s">
        <v>291</v>
      </c>
      <c r="H529" s="34">
        <v>4</v>
      </c>
      <c r="I529" s="34">
        <v>454</v>
      </c>
      <c r="J529" s="35" t="s">
        <v>318</v>
      </c>
      <c r="K529" s="87">
        <v>25.86</v>
      </c>
      <c r="L529" s="207"/>
      <c r="M529" s="178"/>
      <c r="N529" s="178"/>
      <c r="O529" s="185"/>
      <c r="P529" s="24"/>
    </row>
    <row r="530" spans="1:16">
      <c r="A530" s="184" t="s">
        <v>2093</v>
      </c>
      <c r="B530" s="194"/>
      <c r="C530" s="194"/>
      <c r="D530" s="194"/>
      <c r="E530" s="194"/>
      <c r="F530" s="33" t="s">
        <v>88</v>
      </c>
      <c r="G530" s="34" t="s">
        <v>295</v>
      </c>
      <c r="H530" s="34">
        <v>6</v>
      </c>
      <c r="I530" s="34">
        <v>604</v>
      </c>
      <c r="J530" s="35" t="s">
        <v>311</v>
      </c>
      <c r="K530" s="87">
        <v>29.32</v>
      </c>
      <c r="L530" s="207"/>
      <c r="M530" s="178"/>
      <c r="N530" s="178"/>
      <c r="O530" s="185"/>
      <c r="P530" s="24"/>
    </row>
    <row r="531" spans="1:16">
      <c r="A531" s="184" t="s">
        <v>2093</v>
      </c>
      <c r="B531" s="194"/>
      <c r="C531" s="194"/>
      <c r="D531" s="194"/>
      <c r="E531" s="194"/>
      <c r="F531" s="33" t="s">
        <v>120</v>
      </c>
      <c r="G531" s="34" t="s">
        <v>291</v>
      </c>
      <c r="H531" s="34">
        <v>3</v>
      </c>
      <c r="I531" s="34">
        <v>362</v>
      </c>
      <c r="J531" s="35" t="s">
        <v>292</v>
      </c>
      <c r="K531" s="87">
        <v>64.819999999999993</v>
      </c>
      <c r="L531" s="207"/>
      <c r="M531" s="178"/>
      <c r="N531" s="178"/>
      <c r="O531" s="185"/>
      <c r="P531" s="24"/>
    </row>
    <row r="532" spans="1:16">
      <c r="A532" s="184" t="s">
        <v>2093</v>
      </c>
      <c r="B532" s="194"/>
      <c r="C532" s="194"/>
      <c r="D532" s="194"/>
      <c r="E532" s="194"/>
      <c r="F532" s="33" t="s">
        <v>120</v>
      </c>
      <c r="G532" s="34" t="s">
        <v>295</v>
      </c>
      <c r="H532" s="34">
        <v>4</v>
      </c>
      <c r="I532" s="34">
        <v>407</v>
      </c>
      <c r="J532" s="35" t="s">
        <v>2094</v>
      </c>
      <c r="K532" s="87">
        <v>16.48</v>
      </c>
      <c r="L532" s="207"/>
      <c r="M532" s="178"/>
      <c r="N532" s="178"/>
      <c r="O532" s="185"/>
      <c r="P532" s="24"/>
    </row>
    <row r="533" spans="1:16" ht="24">
      <c r="A533" s="184" t="s">
        <v>2093</v>
      </c>
      <c r="B533" s="194"/>
      <c r="C533" s="194"/>
      <c r="D533" s="194"/>
      <c r="E533" s="194"/>
      <c r="F533" s="33" t="s">
        <v>2095</v>
      </c>
      <c r="G533" s="34" t="s">
        <v>2096</v>
      </c>
      <c r="H533" s="34">
        <v>4</v>
      </c>
      <c r="I533" s="34">
        <v>510</v>
      </c>
      <c r="J533" s="35" t="s">
        <v>2097</v>
      </c>
      <c r="K533" s="87">
        <v>16.5</v>
      </c>
      <c r="L533" s="207"/>
      <c r="M533" s="178"/>
      <c r="N533" s="178"/>
      <c r="O533" s="185"/>
      <c r="P533" s="24"/>
    </row>
    <row r="534" spans="1:16" ht="24">
      <c r="A534" s="184" t="s">
        <v>2093</v>
      </c>
      <c r="B534" s="194"/>
      <c r="C534" s="194"/>
      <c r="D534" s="194"/>
      <c r="E534" s="194"/>
      <c r="F534" s="34" t="s">
        <v>88</v>
      </c>
      <c r="G534" s="34" t="s">
        <v>295</v>
      </c>
      <c r="H534" s="34">
        <v>6</v>
      </c>
      <c r="I534" s="34">
        <v>609</v>
      </c>
      <c r="J534" s="35" t="s">
        <v>298</v>
      </c>
      <c r="K534" s="87">
        <v>89.61</v>
      </c>
      <c r="L534" s="207"/>
      <c r="M534" s="178"/>
      <c r="N534" s="178"/>
      <c r="O534" s="185"/>
      <c r="P534" s="24"/>
    </row>
    <row r="535" spans="1:16" ht="24">
      <c r="A535" s="184" t="s">
        <v>2093</v>
      </c>
      <c r="B535" s="194"/>
      <c r="C535" s="194"/>
      <c r="D535" s="194"/>
      <c r="E535" s="194"/>
      <c r="F535" s="34" t="s">
        <v>88</v>
      </c>
      <c r="G535" s="34" t="s">
        <v>299</v>
      </c>
      <c r="H535" s="34">
        <v>10</v>
      </c>
      <c r="I535" s="34">
        <v>1018</v>
      </c>
      <c r="J535" s="35" t="s">
        <v>300</v>
      </c>
      <c r="K535" s="87">
        <v>81.02</v>
      </c>
      <c r="L535" s="207"/>
      <c r="M535" s="178"/>
      <c r="N535" s="178"/>
      <c r="O535" s="185"/>
      <c r="P535" s="24"/>
    </row>
    <row r="536" spans="1:16">
      <c r="A536" s="184" t="s">
        <v>1816</v>
      </c>
      <c r="B536" s="194"/>
      <c r="C536" s="194"/>
      <c r="D536" s="194"/>
      <c r="E536" s="194"/>
      <c r="F536" s="34" t="s">
        <v>88</v>
      </c>
      <c r="G536" s="34" t="s">
        <v>295</v>
      </c>
      <c r="H536" s="34">
        <v>5</v>
      </c>
      <c r="I536" s="34">
        <v>503</v>
      </c>
      <c r="J536" s="35" t="s">
        <v>301</v>
      </c>
      <c r="K536" s="87">
        <v>122.36</v>
      </c>
      <c r="L536" s="207"/>
      <c r="M536" s="178"/>
      <c r="N536" s="178"/>
      <c r="O536" s="185"/>
      <c r="P536" s="24"/>
    </row>
    <row r="537" spans="1:16">
      <c r="A537" s="184" t="s">
        <v>1816</v>
      </c>
      <c r="B537" s="194"/>
      <c r="C537" s="194"/>
      <c r="D537" s="194"/>
      <c r="E537" s="194"/>
      <c r="F537" s="34" t="s">
        <v>88</v>
      </c>
      <c r="G537" s="34" t="s">
        <v>295</v>
      </c>
      <c r="H537" s="34">
        <v>5</v>
      </c>
      <c r="I537" s="34">
        <v>506</v>
      </c>
      <c r="J537" s="35" t="s">
        <v>302</v>
      </c>
      <c r="K537" s="87">
        <v>60.26</v>
      </c>
      <c r="L537" s="207"/>
      <c r="M537" s="178"/>
      <c r="N537" s="178"/>
      <c r="O537" s="185"/>
      <c r="P537" s="24"/>
    </row>
    <row r="538" spans="1:16" ht="24">
      <c r="A538" s="184" t="s">
        <v>1816</v>
      </c>
      <c r="B538" s="194" t="s">
        <v>349</v>
      </c>
      <c r="C538" s="194">
        <v>19890041</v>
      </c>
      <c r="D538" s="194">
        <v>15</v>
      </c>
      <c r="E538" s="194">
        <v>2</v>
      </c>
      <c r="F538" s="36" t="s">
        <v>120</v>
      </c>
      <c r="G538" s="36" t="s">
        <v>291</v>
      </c>
      <c r="H538" s="36">
        <v>4</v>
      </c>
      <c r="I538" s="36">
        <v>453</v>
      </c>
      <c r="J538" s="35" t="s">
        <v>293</v>
      </c>
      <c r="K538" s="87">
        <v>74.27</v>
      </c>
      <c r="L538" s="207">
        <v>38.475119892401409</v>
      </c>
      <c r="M538" s="178">
        <f>15+4*D538/3+4*(E538/2)/3</f>
        <v>36.333333333333336</v>
      </c>
      <c r="N538" s="178">
        <f>L538-M538</f>
        <v>2.1417865590680734</v>
      </c>
      <c r="O538" s="185">
        <f>SUMPRODUCT(TEXT(N538-{0,5,15,25,35},"0;\0")*{0,2,3,3,7})</f>
        <v>0</v>
      </c>
      <c r="P538" s="24"/>
    </row>
    <row r="539" spans="1:16">
      <c r="A539" s="184" t="s">
        <v>2098</v>
      </c>
      <c r="B539" s="194"/>
      <c r="C539" s="194"/>
      <c r="D539" s="194"/>
      <c r="E539" s="194"/>
      <c r="F539" s="33" t="s">
        <v>88</v>
      </c>
      <c r="G539" s="34" t="s">
        <v>295</v>
      </c>
      <c r="H539" s="34">
        <v>6</v>
      </c>
      <c r="I539" s="34">
        <v>606</v>
      </c>
      <c r="J539" s="35" t="s">
        <v>311</v>
      </c>
      <c r="K539" s="87">
        <v>16.52</v>
      </c>
      <c r="L539" s="207"/>
      <c r="M539" s="178"/>
      <c r="N539" s="178"/>
      <c r="O539" s="185"/>
      <c r="P539" s="24"/>
    </row>
    <row r="540" spans="1:16">
      <c r="A540" s="184" t="s">
        <v>2098</v>
      </c>
      <c r="B540" s="194"/>
      <c r="C540" s="194"/>
      <c r="D540" s="194"/>
      <c r="E540" s="194"/>
      <c r="F540" s="34" t="s">
        <v>120</v>
      </c>
      <c r="G540" s="34" t="s">
        <v>291</v>
      </c>
      <c r="H540" s="34">
        <v>4</v>
      </c>
      <c r="I540" s="34">
        <v>454</v>
      </c>
      <c r="J540" s="35" t="s">
        <v>318</v>
      </c>
      <c r="K540" s="87">
        <v>25.86</v>
      </c>
      <c r="L540" s="207"/>
      <c r="M540" s="178"/>
      <c r="N540" s="178"/>
      <c r="O540" s="185"/>
      <c r="P540" s="24"/>
    </row>
    <row r="541" spans="1:16">
      <c r="A541" s="184" t="s">
        <v>2098</v>
      </c>
      <c r="B541" s="194"/>
      <c r="C541" s="194"/>
      <c r="D541" s="194"/>
      <c r="E541" s="194"/>
      <c r="F541" s="33" t="s">
        <v>120</v>
      </c>
      <c r="G541" s="34" t="s">
        <v>291</v>
      </c>
      <c r="H541" s="34">
        <v>3</v>
      </c>
      <c r="I541" s="34">
        <v>362</v>
      </c>
      <c r="J541" s="35" t="s">
        <v>292</v>
      </c>
      <c r="K541" s="87">
        <v>64.819999999999993</v>
      </c>
      <c r="L541" s="207"/>
      <c r="M541" s="178"/>
      <c r="N541" s="178"/>
      <c r="O541" s="185"/>
      <c r="P541" s="24"/>
    </row>
    <row r="542" spans="1:16">
      <c r="A542" s="184" t="s">
        <v>2098</v>
      </c>
      <c r="B542" s="194"/>
      <c r="C542" s="194"/>
      <c r="D542" s="194"/>
      <c r="E542" s="194"/>
      <c r="F542" s="34" t="s">
        <v>2099</v>
      </c>
      <c r="G542" s="34" t="s">
        <v>2100</v>
      </c>
      <c r="H542" s="34">
        <v>4</v>
      </c>
      <c r="I542" s="34">
        <v>412</v>
      </c>
      <c r="J542" s="35" t="s">
        <v>2101</v>
      </c>
      <c r="K542" s="87">
        <v>29.13</v>
      </c>
      <c r="L542" s="207"/>
      <c r="M542" s="178"/>
      <c r="N542" s="178"/>
      <c r="O542" s="185"/>
      <c r="P542" s="24"/>
    </row>
    <row r="543" spans="1:16">
      <c r="A543" s="184" t="s">
        <v>2098</v>
      </c>
      <c r="B543" s="194"/>
      <c r="C543" s="194"/>
      <c r="D543" s="194"/>
      <c r="E543" s="194"/>
      <c r="F543" s="33" t="s">
        <v>120</v>
      </c>
      <c r="G543" s="34" t="s">
        <v>295</v>
      </c>
      <c r="H543" s="34">
        <v>4</v>
      </c>
      <c r="I543" s="34">
        <v>407</v>
      </c>
      <c r="J543" s="35" t="s">
        <v>2102</v>
      </c>
      <c r="K543" s="87">
        <v>16.48</v>
      </c>
      <c r="L543" s="207"/>
      <c r="M543" s="178"/>
      <c r="N543" s="178"/>
      <c r="O543" s="185"/>
      <c r="P543" s="24"/>
    </row>
    <row r="544" spans="1:16" ht="24">
      <c r="A544" s="184" t="s">
        <v>2098</v>
      </c>
      <c r="B544" s="194"/>
      <c r="C544" s="194"/>
      <c r="D544" s="194"/>
      <c r="E544" s="194"/>
      <c r="F544" s="34" t="s">
        <v>88</v>
      </c>
      <c r="G544" s="34" t="s">
        <v>295</v>
      </c>
      <c r="H544" s="34">
        <v>6</v>
      </c>
      <c r="I544" s="34">
        <v>609</v>
      </c>
      <c r="J544" s="35" t="s">
        <v>298</v>
      </c>
      <c r="K544" s="87">
        <v>89.61</v>
      </c>
      <c r="L544" s="207"/>
      <c r="M544" s="178"/>
      <c r="N544" s="178"/>
      <c r="O544" s="185"/>
      <c r="P544" s="24"/>
    </row>
    <row r="545" spans="1:16" ht="24">
      <c r="A545" s="184" t="s">
        <v>2098</v>
      </c>
      <c r="B545" s="194"/>
      <c r="C545" s="194"/>
      <c r="D545" s="194"/>
      <c r="E545" s="194"/>
      <c r="F545" s="34" t="s">
        <v>88</v>
      </c>
      <c r="G545" s="34" t="s">
        <v>299</v>
      </c>
      <c r="H545" s="34">
        <v>10</v>
      </c>
      <c r="I545" s="34">
        <v>1018</v>
      </c>
      <c r="J545" s="35" t="s">
        <v>300</v>
      </c>
      <c r="K545" s="87">
        <v>81.02</v>
      </c>
      <c r="L545" s="207"/>
      <c r="M545" s="178"/>
      <c r="N545" s="178"/>
      <c r="O545" s="185"/>
      <c r="P545" s="24"/>
    </row>
    <row r="546" spans="1:16">
      <c r="A546" s="184" t="s">
        <v>2098</v>
      </c>
      <c r="B546" s="194"/>
      <c r="C546" s="194"/>
      <c r="D546" s="194"/>
      <c r="E546" s="194"/>
      <c r="F546" s="34" t="s">
        <v>88</v>
      </c>
      <c r="G546" s="34" t="s">
        <v>295</v>
      </c>
      <c r="H546" s="34">
        <v>5</v>
      </c>
      <c r="I546" s="34">
        <v>503</v>
      </c>
      <c r="J546" s="35" t="s">
        <v>301</v>
      </c>
      <c r="K546" s="87">
        <v>122.36</v>
      </c>
      <c r="L546" s="207"/>
      <c r="M546" s="178"/>
      <c r="N546" s="178"/>
      <c r="O546" s="185"/>
      <c r="P546" s="24"/>
    </row>
    <row r="547" spans="1:16">
      <c r="A547" s="184" t="s">
        <v>2098</v>
      </c>
      <c r="B547" s="194"/>
      <c r="C547" s="194"/>
      <c r="D547" s="194"/>
      <c r="E547" s="194"/>
      <c r="F547" s="34" t="s">
        <v>88</v>
      </c>
      <c r="G547" s="34" t="s">
        <v>295</v>
      </c>
      <c r="H547" s="34">
        <v>5</v>
      </c>
      <c r="I547" s="34">
        <v>506</v>
      </c>
      <c r="J547" s="35" t="s">
        <v>302</v>
      </c>
      <c r="K547" s="87">
        <v>60.26</v>
      </c>
      <c r="L547" s="207"/>
      <c r="M547" s="178"/>
      <c r="N547" s="178"/>
      <c r="O547" s="185"/>
      <c r="P547" s="24"/>
    </row>
    <row r="548" spans="1:16">
      <c r="A548" s="184" t="s">
        <v>2098</v>
      </c>
      <c r="B548" s="194" t="s">
        <v>350</v>
      </c>
      <c r="C548" s="194">
        <v>19890059</v>
      </c>
      <c r="D548" s="194">
        <v>10</v>
      </c>
      <c r="E548" s="194">
        <v>2</v>
      </c>
      <c r="F548" s="36" t="s">
        <v>120</v>
      </c>
      <c r="G548" s="36" t="s">
        <v>291</v>
      </c>
      <c r="H548" s="36">
        <v>4</v>
      </c>
      <c r="I548" s="36">
        <v>459</v>
      </c>
      <c r="J548" s="35" t="s">
        <v>294</v>
      </c>
      <c r="K548" s="87">
        <v>25.82</v>
      </c>
      <c r="L548" s="207">
        <v>31.705453225734736</v>
      </c>
      <c r="M548" s="178">
        <f>15+4*D548/3+4*(E548/2)/3</f>
        <v>29.666666666666668</v>
      </c>
      <c r="N548" s="178">
        <f>L548-M548</f>
        <v>2.0387865590680683</v>
      </c>
      <c r="O548" s="185">
        <f>SUMPRODUCT(TEXT(N548-{0,5,15,25,35},"0;\0")*{0,2,3,3,7})</f>
        <v>0</v>
      </c>
      <c r="P548" s="24"/>
    </row>
    <row r="549" spans="1:16">
      <c r="A549" s="184" t="s">
        <v>2011</v>
      </c>
      <c r="B549" s="194"/>
      <c r="C549" s="194"/>
      <c r="D549" s="194"/>
      <c r="E549" s="194"/>
      <c r="F549" s="34" t="s">
        <v>88</v>
      </c>
      <c r="G549" s="34" t="s">
        <v>295</v>
      </c>
      <c r="H549" s="34">
        <v>5</v>
      </c>
      <c r="I549" s="34">
        <v>505</v>
      </c>
      <c r="J549" s="35" t="s">
        <v>325</v>
      </c>
      <c r="K549" s="87">
        <v>16.760000000000002</v>
      </c>
      <c r="L549" s="207"/>
      <c r="M549" s="178"/>
      <c r="N549" s="178"/>
      <c r="O549" s="185"/>
      <c r="P549" s="24"/>
    </row>
    <row r="550" spans="1:16">
      <c r="A550" s="184" t="s">
        <v>2011</v>
      </c>
      <c r="B550" s="194"/>
      <c r="C550" s="194"/>
      <c r="D550" s="194"/>
      <c r="E550" s="194"/>
      <c r="F550" s="34" t="s">
        <v>88</v>
      </c>
      <c r="G550" s="34" t="s">
        <v>295</v>
      </c>
      <c r="H550" s="34">
        <v>6</v>
      </c>
      <c r="I550" s="34">
        <v>601</v>
      </c>
      <c r="J550" s="35" t="s">
        <v>307</v>
      </c>
      <c r="K550" s="87">
        <v>18.100000000000001</v>
      </c>
      <c r="L550" s="207"/>
      <c r="M550" s="178"/>
      <c r="N550" s="178"/>
      <c r="O550" s="185"/>
      <c r="P550" s="24"/>
    </row>
    <row r="551" spans="1:16">
      <c r="A551" s="184" t="s">
        <v>2011</v>
      </c>
      <c r="B551" s="194"/>
      <c r="C551" s="194"/>
      <c r="D551" s="194"/>
      <c r="E551" s="194"/>
      <c r="F551" s="33" t="s">
        <v>120</v>
      </c>
      <c r="G551" s="34" t="s">
        <v>291</v>
      </c>
      <c r="H551" s="34">
        <v>3</v>
      </c>
      <c r="I551" s="34">
        <v>362</v>
      </c>
      <c r="J551" s="35" t="s">
        <v>292</v>
      </c>
      <c r="K551" s="87">
        <v>64.819999999999993</v>
      </c>
      <c r="L551" s="207"/>
      <c r="M551" s="178"/>
      <c r="N551" s="178"/>
      <c r="O551" s="185"/>
      <c r="P551" s="24"/>
    </row>
    <row r="552" spans="1:16">
      <c r="A552" s="184" t="s">
        <v>2011</v>
      </c>
      <c r="B552" s="194"/>
      <c r="C552" s="194"/>
      <c r="D552" s="194"/>
      <c r="E552" s="194"/>
      <c r="F552" s="33" t="s">
        <v>120</v>
      </c>
      <c r="G552" s="34" t="s">
        <v>295</v>
      </c>
      <c r="H552" s="34">
        <v>4</v>
      </c>
      <c r="I552" s="34">
        <v>407</v>
      </c>
      <c r="J552" s="35" t="s">
        <v>2103</v>
      </c>
      <c r="K552" s="87">
        <v>16.48</v>
      </c>
      <c r="L552" s="207"/>
      <c r="M552" s="178"/>
      <c r="N552" s="178"/>
      <c r="O552" s="185"/>
      <c r="P552" s="24"/>
    </row>
    <row r="553" spans="1:16">
      <c r="A553" s="184" t="s">
        <v>2011</v>
      </c>
      <c r="B553" s="194"/>
      <c r="C553" s="194"/>
      <c r="D553" s="194"/>
      <c r="E553" s="194"/>
      <c r="F553" s="34" t="s">
        <v>2012</v>
      </c>
      <c r="G553" s="34" t="s">
        <v>2013</v>
      </c>
      <c r="H553" s="34">
        <v>4</v>
      </c>
      <c r="I553" s="34">
        <v>412</v>
      </c>
      <c r="J553" s="35" t="s">
        <v>2104</v>
      </c>
      <c r="K553" s="87">
        <v>29.13</v>
      </c>
      <c r="L553" s="207"/>
      <c r="M553" s="178"/>
      <c r="N553" s="178"/>
      <c r="O553" s="185"/>
      <c r="P553" s="24"/>
    </row>
    <row r="554" spans="1:16" ht="24">
      <c r="A554" s="184" t="s">
        <v>2011</v>
      </c>
      <c r="B554" s="194"/>
      <c r="C554" s="194"/>
      <c r="D554" s="194"/>
      <c r="E554" s="194"/>
      <c r="F554" s="33" t="s">
        <v>2012</v>
      </c>
      <c r="G554" s="34" t="s">
        <v>2013</v>
      </c>
      <c r="H554" s="34">
        <v>4</v>
      </c>
      <c r="I554" s="34">
        <v>510</v>
      </c>
      <c r="J554" s="35" t="s">
        <v>2105</v>
      </c>
      <c r="K554" s="87">
        <v>16.5</v>
      </c>
      <c r="L554" s="207"/>
      <c r="M554" s="178"/>
      <c r="N554" s="178"/>
      <c r="O554" s="185"/>
      <c r="P554" s="24"/>
    </row>
    <row r="555" spans="1:16" ht="24">
      <c r="A555" s="184" t="s">
        <v>2011</v>
      </c>
      <c r="B555" s="194"/>
      <c r="C555" s="194"/>
      <c r="D555" s="194"/>
      <c r="E555" s="194"/>
      <c r="F555" s="34" t="s">
        <v>88</v>
      </c>
      <c r="G555" s="34" t="s">
        <v>295</v>
      </c>
      <c r="H555" s="34">
        <v>6</v>
      </c>
      <c r="I555" s="34">
        <v>609</v>
      </c>
      <c r="J555" s="35" t="s">
        <v>298</v>
      </c>
      <c r="K555" s="87">
        <v>89.61</v>
      </c>
      <c r="L555" s="207"/>
      <c r="M555" s="178"/>
      <c r="N555" s="178"/>
      <c r="O555" s="185"/>
      <c r="P555" s="24"/>
    </row>
    <row r="556" spans="1:16" ht="24">
      <c r="A556" s="184" t="s">
        <v>2011</v>
      </c>
      <c r="B556" s="194"/>
      <c r="C556" s="194"/>
      <c r="D556" s="194"/>
      <c r="E556" s="194"/>
      <c r="F556" s="34" t="s">
        <v>88</v>
      </c>
      <c r="G556" s="34" t="s">
        <v>299</v>
      </c>
      <c r="H556" s="34">
        <v>10</v>
      </c>
      <c r="I556" s="34">
        <v>1018</v>
      </c>
      <c r="J556" s="35" t="s">
        <v>300</v>
      </c>
      <c r="K556" s="87">
        <v>81.02</v>
      </c>
      <c r="L556" s="207"/>
      <c r="M556" s="178"/>
      <c r="N556" s="178"/>
      <c r="O556" s="185"/>
      <c r="P556" s="24"/>
    </row>
    <row r="557" spans="1:16">
      <c r="A557" s="184" t="s">
        <v>2011</v>
      </c>
      <c r="B557" s="194"/>
      <c r="C557" s="194"/>
      <c r="D557" s="194"/>
      <c r="E557" s="194"/>
      <c r="F557" s="34" t="s">
        <v>88</v>
      </c>
      <c r="G557" s="34" t="s">
        <v>295</v>
      </c>
      <c r="H557" s="34">
        <v>5</v>
      </c>
      <c r="I557" s="34">
        <v>503</v>
      </c>
      <c r="J557" s="35" t="s">
        <v>301</v>
      </c>
      <c r="K557" s="87">
        <v>122.36</v>
      </c>
      <c r="L557" s="207"/>
      <c r="M557" s="178"/>
      <c r="N557" s="178"/>
      <c r="O557" s="185"/>
      <c r="P557" s="24"/>
    </row>
    <row r="558" spans="1:16">
      <c r="A558" s="184" t="s">
        <v>2011</v>
      </c>
      <c r="B558" s="194"/>
      <c r="C558" s="194"/>
      <c r="D558" s="194"/>
      <c r="E558" s="194"/>
      <c r="F558" s="34" t="s">
        <v>88</v>
      </c>
      <c r="G558" s="34" t="s">
        <v>295</v>
      </c>
      <c r="H558" s="34">
        <v>5</v>
      </c>
      <c r="I558" s="34">
        <v>506</v>
      </c>
      <c r="J558" s="35" t="s">
        <v>302</v>
      </c>
      <c r="K558" s="87">
        <v>60.26</v>
      </c>
      <c r="L558" s="207"/>
      <c r="M558" s="178"/>
      <c r="N558" s="178"/>
      <c r="O558" s="185"/>
      <c r="P558" s="24"/>
    </row>
    <row r="559" spans="1:16">
      <c r="A559" s="184" t="s">
        <v>2106</v>
      </c>
      <c r="B559" s="194" t="s">
        <v>2107</v>
      </c>
      <c r="C559" s="194">
        <v>20130073</v>
      </c>
      <c r="D559" s="194">
        <v>0</v>
      </c>
      <c r="E559" s="194">
        <v>0</v>
      </c>
      <c r="F559" s="36" t="s">
        <v>120</v>
      </c>
      <c r="G559" s="36" t="s">
        <v>291</v>
      </c>
      <c r="H559" s="36">
        <v>4</v>
      </c>
      <c r="I559" s="36">
        <v>458</v>
      </c>
      <c r="J559" s="35" t="s">
        <v>294</v>
      </c>
      <c r="K559" s="87">
        <v>28.01</v>
      </c>
      <c r="L559" s="207">
        <v>14.540405606687118</v>
      </c>
      <c r="M559" s="178">
        <f>15+4*D559/3+4*(E559/2)/3</f>
        <v>15</v>
      </c>
      <c r="N559" s="178">
        <f>L559-M559</f>
        <v>-0.45959439331288188</v>
      </c>
      <c r="O559" s="185">
        <f>SUMPRODUCT(TEXT(N559-{0,5,15,25,35},"0;\0")*{0,2,3,3,7})</f>
        <v>0</v>
      </c>
      <c r="P559" s="24"/>
    </row>
    <row r="560" spans="1:16">
      <c r="A560" s="184" t="s">
        <v>2011</v>
      </c>
      <c r="B560" s="194"/>
      <c r="C560" s="194"/>
      <c r="D560" s="194"/>
      <c r="E560" s="194"/>
      <c r="F560" s="34" t="s">
        <v>120</v>
      </c>
      <c r="G560" s="34" t="s">
        <v>295</v>
      </c>
      <c r="H560" s="34">
        <v>5</v>
      </c>
      <c r="I560" s="34">
        <v>500</v>
      </c>
      <c r="J560" s="35" t="s">
        <v>305</v>
      </c>
      <c r="K560" s="87">
        <v>33.799999999999997</v>
      </c>
      <c r="L560" s="207"/>
      <c r="M560" s="178"/>
      <c r="N560" s="178"/>
      <c r="O560" s="185"/>
      <c r="P560" s="24"/>
    </row>
    <row r="561" spans="1:16">
      <c r="A561" s="184" t="s">
        <v>2011</v>
      </c>
      <c r="B561" s="194"/>
      <c r="C561" s="194"/>
      <c r="D561" s="194"/>
      <c r="E561" s="194"/>
      <c r="F561" s="34" t="s">
        <v>2012</v>
      </c>
      <c r="G561" s="34" t="s">
        <v>2013</v>
      </c>
      <c r="H561" s="34">
        <v>4</v>
      </c>
      <c r="I561" s="34">
        <v>412</v>
      </c>
      <c r="J561" s="35" t="s">
        <v>2104</v>
      </c>
      <c r="K561" s="87">
        <v>29.13</v>
      </c>
      <c r="L561" s="207"/>
      <c r="M561" s="178"/>
      <c r="N561" s="178"/>
      <c r="O561" s="185"/>
      <c r="P561" s="24"/>
    </row>
    <row r="562" spans="1:16">
      <c r="A562" s="184" t="s">
        <v>2011</v>
      </c>
      <c r="B562" s="194"/>
      <c r="C562" s="194"/>
      <c r="D562" s="194"/>
      <c r="E562" s="194"/>
      <c r="F562" s="33" t="s">
        <v>120</v>
      </c>
      <c r="G562" s="34" t="s">
        <v>291</v>
      </c>
      <c r="H562" s="34">
        <v>3</v>
      </c>
      <c r="I562" s="34">
        <v>362</v>
      </c>
      <c r="J562" s="35" t="s">
        <v>292</v>
      </c>
      <c r="K562" s="87">
        <v>64.819999999999993</v>
      </c>
      <c r="L562" s="207"/>
      <c r="M562" s="178"/>
      <c r="N562" s="178"/>
      <c r="O562" s="185"/>
      <c r="P562" s="24"/>
    </row>
    <row r="563" spans="1:16">
      <c r="A563" s="184" t="s">
        <v>2011</v>
      </c>
      <c r="B563" s="194"/>
      <c r="C563" s="194"/>
      <c r="D563" s="194"/>
      <c r="E563" s="194"/>
      <c r="F563" s="33" t="s">
        <v>120</v>
      </c>
      <c r="G563" s="34" t="s">
        <v>295</v>
      </c>
      <c r="H563" s="34">
        <v>4</v>
      </c>
      <c r="I563" s="34">
        <v>407</v>
      </c>
      <c r="J563" s="35" t="s">
        <v>2103</v>
      </c>
      <c r="K563" s="87">
        <v>16.48</v>
      </c>
      <c r="L563" s="207"/>
      <c r="M563" s="178"/>
      <c r="N563" s="178"/>
      <c r="O563" s="185"/>
      <c r="P563" s="24"/>
    </row>
    <row r="564" spans="1:16" ht="24">
      <c r="A564" s="184" t="s">
        <v>2011</v>
      </c>
      <c r="B564" s="194"/>
      <c r="C564" s="194"/>
      <c r="D564" s="194"/>
      <c r="E564" s="194"/>
      <c r="F564" s="34" t="s">
        <v>88</v>
      </c>
      <c r="G564" s="34" t="s">
        <v>295</v>
      </c>
      <c r="H564" s="34">
        <v>6</v>
      </c>
      <c r="I564" s="34">
        <v>609</v>
      </c>
      <c r="J564" s="35" t="s">
        <v>298</v>
      </c>
      <c r="K564" s="87">
        <v>89.61</v>
      </c>
      <c r="L564" s="207"/>
      <c r="M564" s="178"/>
      <c r="N564" s="178"/>
      <c r="O564" s="185"/>
      <c r="P564" s="24"/>
    </row>
    <row r="565" spans="1:16" ht="24">
      <c r="A565" s="184" t="s">
        <v>2011</v>
      </c>
      <c r="B565" s="194"/>
      <c r="C565" s="194"/>
      <c r="D565" s="194"/>
      <c r="E565" s="194"/>
      <c r="F565" s="34" t="s">
        <v>88</v>
      </c>
      <c r="G565" s="34" t="s">
        <v>299</v>
      </c>
      <c r="H565" s="34">
        <v>10</v>
      </c>
      <c r="I565" s="34">
        <v>1018</v>
      </c>
      <c r="J565" s="35" t="s">
        <v>300</v>
      </c>
      <c r="K565" s="87">
        <v>81.02</v>
      </c>
      <c r="L565" s="207"/>
      <c r="M565" s="178"/>
      <c r="N565" s="178"/>
      <c r="O565" s="185"/>
      <c r="P565" s="24"/>
    </row>
    <row r="566" spans="1:16">
      <c r="A566" s="184" t="s">
        <v>2011</v>
      </c>
      <c r="B566" s="194" t="s">
        <v>351</v>
      </c>
      <c r="C566" s="194">
        <v>19950033</v>
      </c>
      <c r="D566" s="194">
        <v>10</v>
      </c>
      <c r="E566" s="194">
        <v>2</v>
      </c>
      <c r="F566" s="36" t="s">
        <v>88</v>
      </c>
      <c r="G566" s="36" t="s">
        <v>295</v>
      </c>
      <c r="H566" s="36">
        <v>5</v>
      </c>
      <c r="I566" s="36">
        <v>508</v>
      </c>
      <c r="J566" s="35" t="s">
        <v>316</v>
      </c>
      <c r="K566" s="87">
        <v>18.100000000000001</v>
      </c>
      <c r="L566" s="207">
        <v>33.151795309576826</v>
      </c>
      <c r="M566" s="178">
        <f>15+4*D566/3+4*(E566/2)/3</f>
        <v>29.666666666666668</v>
      </c>
      <c r="N566" s="178">
        <f>L566-M566</f>
        <v>3.4851286429101584</v>
      </c>
      <c r="O566" s="185">
        <f>SUMPRODUCT(TEXT(N566-{0,5,15,25,35},"0;\0")*{0,2,3,3,7})</f>
        <v>0</v>
      </c>
      <c r="P566" s="24"/>
    </row>
    <row r="567" spans="1:16">
      <c r="A567" s="184" t="s">
        <v>2108</v>
      </c>
      <c r="B567" s="194"/>
      <c r="C567" s="194"/>
      <c r="D567" s="194"/>
      <c r="E567" s="194"/>
      <c r="F567" s="34" t="s">
        <v>120</v>
      </c>
      <c r="G567" s="34" t="s">
        <v>291</v>
      </c>
      <c r="H567" s="34">
        <v>4</v>
      </c>
      <c r="I567" s="34">
        <v>452</v>
      </c>
      <c r="J567" s="35" t="s">
        <v>2109</v>
      </c>
      <c r="K567" s="87">
        <v>25.86</v>
      </c>
      <c r="L567" s="207"/>
      <c r="M567" s="178"/>
      <c r="N567" s="178"/>
      <c r="O567" s="185"/>
      <c r="P567" s="24"/>
    </row>
    <row r="568" spans="1:16">
      <c r="A568" s="184" t="s">
        <v>2108</v>
      </c>
      <c r="B568" s="194"/>
      <c r="C568" s="194"/>
      <c r="D568" s="194"/>
      <c r="E568" s="194"/>
      <c r="F568" s="34" t="s">
        <v>88</v>
      </c>
      <c r="G568" s="34" t="s">
        <v>295</v>
      </c>
      <c r="H568" s="34">
        <v>5</v>
      </c>
      <c r="I568" s="34">
        <v>503</v>
      </c>
      <c r="J568" s="35" t="s">
        <v>301</v>
      </c>
      <c r="K568" s="87">
        <v>122.36</v>
      </c>
      <c r="L568" s="207"/>
      <c r="M568" s="178"/>
      <c r="N568" s="178"/>
      <c r="O568" s="185"/>
      <c r="P568" s="24"/>
    </row>
    <row r="569" spans="1:16">
      <c r="A569" s="184" t="s">
        <v>2108</v>
      </c>
      <c r="B569" s="194"/>
      <c r="C569" s="194"/>
      <c r="D569" s="194"/>
      <c r="E569" s="194"/>
      <c r="F569" s="33" t="s">
        <v>120</v>
      </c>
      <c r="G569" s="34" t="s">
        <v>291</v>
      </c>
      <c r="H569" s="34">
        <v>3</v>
      </c>
      <c r="I569" s="34">
        <v>362</v>
      </c>
      <c r="J569" s="35" t="s">
        <v>292</v>
      </c>
      <c r="K569" s="87">
        <v>64.819999999999993</v>
      </c>
      <c r="L569" s="207"/>
      <c r="M569" s="178"/>
      <c r="N569" s="178"/>
      <c r="O569" s="185"/>
      <c r="P569" s="24"/>
    </row>
    <row r="570" spans="1:16" ht="24">
      <c r="A570" s="184" t="s">
        <v>2108</v>
      </c>
      <c r="B570" s="194"/>
      <c r="C570" s="194"/>
      <c r="D570" s="194"/>
      <c r="E570" s="194"/>
      <c r="F570" s="34" t="s">
        <v>88</v>
      </c>
      <c r="G570" s="34" t="s">
        <v>295</v>
      </c>
      <c r="H570" s="34">
        <v>6</v>
      </c>
      <c r="I570" s="34">
        <v>609</v>
      </c>
      <c r="J570" s="35" t="s">
        <v>298</v>
      </c>
      <c r="K570" s="87">
        <v>89.61</v>
      </c>
      <c r="L570" s="207"/>
      <c r="M570" s="178"/>
      <c r="N570" s="178"/>
      <c r="O570" s="185"/>
      <c r="P570" s="24"/>
    </row>
    <row r="571" spans="1:16" ht="24">
      <c r="A571" s="184" t="s">
        <v>2108</v>
      </c>
      <c r="B571" s="194"/>
      <c r="C571" s="194"/>
      <c r="D571" s="194"/>
      <c r="E571" s="194"/>
      <c r="F571" s="34" t="s">
        <v>88</v>
      </c>
      <c r="G571" s="34" t="s">
        <v>299</v>
      </c>
      <c r="H571" s="34">
        <v>10</v>
      </c>
      <c r="I571" s="34">
        <v>1018</v>
      </c>
      <c r="J571" s="35" t="s">
        <v>300</v>
      </c>
      <c r="K571" s="87">
        <v>81.02</v>
      </c>
      <c r="L571" s="207"/>
      <c r="M571" s="178"/>
      <c r="N571" s="178"/>
      <c r="O571" s="185"/>
      <c r="P571" s="24"/>
    </row>
    <row r="572" spans="1:16">
      <c r="A572" s="184" t="s">
        <v>2108</v>
      </c>
      <c r="B572" s="194"/>
      <c r="C572" s="194"/>
      <c r="D572" s="194"/>
      <c r="E572" s="194"/>
      <c r="F572" s="34" t="s">
        <v>88</v>
      </c>
      <c r="G572" s="34" t="s">
        <v>295</v>
      </c>
      <c r="H572" s="34">
        <v>5</v>
      </c>
      <c r="I572" s="34">
        <v>503</v>
      </c>
      <c r="J572" s="35" t="s">
        <v>301</v>
      </c>
      <c r="K572" s="87">
        <v>122.36</v>
      </c>
      <c r="L572" s="207"/>
      <c r="M572" s="178"/>
      <c r="N572" s="178"/>
      <c r="O572" s="185"/>
      <c r="P572" s="24"/>
    </row>
    <row r="573" spans="1:16">
      <c r="A573" s="184" t="s">
        <v>2108</v>
      </c>
      <c r="B573" s="194"/>
      <c r="C573" s="194"/>
      <c r="D573" s="194"/>
      <c r="E573" s="194"/>
      <c r="F573" s="34" t="s">
        <v>88</v>
      </c>
      <c r="G573" s="34" t="s">
        <v>295</v>
      </c>
      <c r="H573" s="34">
        <v>5</v>
      </c>
      <c r="I573" s="34">
        <v>506</v>
      </c>
      <c r="J573" s="35" t="s">
        <v>302</v>
      </c>
      <c r="K573" s="87">
        <v>60.26</v>
      </c>
      <c r="L573" s="207"/>
      <c r="M573" s="178"/>
      <c r="N573" s="178"/>
      <c r="O573" s="185"/>
      <c r="P573" s="24"/>
    </row>
    <row r="574" spans="1:16">
      <c r="A574" s="184" t="s">
        <v>2108</v>
      </c>
      <c r="B574" s="194" t="s">
        <v>352</v>
      </c>
      <c r="C574" s="194">
        <v>20130057</v>
      </c>
      <c r="D574" s="194">
        <v>5</v>
      </c>
      <c r="E574" s="194">
        <v>2</v>
      </c>
      <c r="F574" s="36" t="s">
        <v>120</v>
      </c>
      <c r="G574" s="36" t="s">
        <v>291</v>
      </c>
      <c r="H574" s="36">
        <v>4</v>
      </c>
      <c r="I574" s="36">
        <v>458</v>
      </c>
      <c r="J574" s="35" t="s">
        <v>294</v>
      </c>
      <c r="K574" s="87">
        <v>28.01</v>
      </c>
      <c r="L574" s="207">
        <v>23.217691320972833</v>
      </c>
      <c r="M574" s="178">
        <f>15+4*D574/3+4*(E574/2)/3</f>
        <v>23</v>
      </c>
      <c r="N574" s="178">
        <f>L574-M574</f>
        <v>0.21769132097283261</v>
      </c>
      <c r="O574" s="185">
        <f>SUMPRODUCT(TEXT(N574-{0,5,15,25,35},"0;\0")*{0,2,3,3,7})</f>
        <v>0</v>
      </c>
      <c r="P574" s="24"/>
    </row>
    <row r="575" spans="1:16">
      <c r="A575" s="184" t="s">
        <v>2108</v>
      </c>
      <c r="B575" s="194"/>
      <c r="C575" s="194"/>
      <c r="D575" s="194"/>
      <c r="E575" s="194"/>
      <c r="F575" s="34" t="s">
        <v>120</v>
      </c>
      <c r="G575" s="34" t="s">
        <v>295</v>
      </c>
      <c r="H575" s="34">
        <v>5</v>
      </c>
      <c r="I575" s="34">
        <v>500</v>
      </c>
      <c r="J575" s="35" t="s">
        <v>305</v>
      </c>
      <c r="K575" s="87">
        <v>33.799999999999997</v>
      </c>
      <c r="L575" s="207"/>
      <c r="M575" s="178"/>
      <c r="N575" s="178"/>
      <c r="O575" s="185"/>
      <c r="P575" s="24"/>
    </row>
    <row r="576" spans="1:16">
      <c r="A576" s="184" t="s">
        <v>2108</v>
      </c>
      <c r="B576" s="194"/>
      <c r="C576" s="194"/>
      <c r="D576" s="194"/>
      <c r="E576" s="194"/>
      <c r="F576" s="33" t="s">
        <v>120</v>
      </c>
      <c r="G576" s="34" t="s">
        <v>291</v>
      </c>
      <c r="H576" s="34">
        <v>3</v>
      </c>
      <c r="I576" s="34">
        <v>362</v>
      </c>
      <c r="J576" s="35" t="s">
        <v>292</v>
      </c>
      <c r="K576" s="87">
        <v>64.819999999999993</v>
      </c>
      <c r="L576" s="207"/>
      <c r="M576" s="178"/>
      <c r="N576" s="178"/>
      <c r="O576" s="185"/>
      <c r="P576" s="24"/>
    </row>
    <row r="577" spans="1:16">
      <c r="A577" s="184" t="s">
        <v>2108</v>
      </c>
      <c r="B577" s="194"/>
      <c r="C577" s="194"/>
      <c r="D577" s="194"/>
      <c r="E577" s="194"/>
      <c r="F577" s="33" t="s">
        <v>120</v>
      </c>
      <c r="G577" s="34" t="s">
        <v>295</v>
      </c>
      <c r="H577" s="34">
        <v>4</v>
      </c>
      <c r="I577" s="34">
        <v>407</v>
      </c>
      <c r="J577" s="35" t="s">
        <v>2110</v>
      </c>
      <c r="K577" s="87">
        <v>16.48</v>
      </c>
      <c r="L577" s="207"/>
      <c r="M577" s="178"/>
      <c r="N577" s="178"/>
      <c r="O577" s="185"/>
      <c r="P577" s="24"/>
    </row>
    <row r="578" spans="1:16">
      <c r="A578" s="184" t="s">
        <v>2108</v>
      </c>
      <c r="B578" s="194"/>
      <c r="C578" s="194"/>
      <c r="D578" s="194"/>
      <c r="E578" s="194"/>
      <c r="F578" s="34" t="s">
        <v>2111</v>
      </c>
      <c r="G578" s="34" t="s">
        <v>2112</v>
      </c>
      <c r="H578" s="34">
        <v>4</v>
      </c>
      <c r="I578" s="34">
        <v>413</v>
      </c>
      <c r="J578" s="35" t="s">
        <v>2113</v>
      </c>
      <c r="K578" s="87">
        <v>29.57</v>
      </c>
      <c r="L578" s="207"/>
      <c r="M578" s="178"/>
      <c r="N578" s="178"/>
      <c r="O578" s="185"/>
      <c r="P578" s="24"/>
    </row>
    <row r="579" spans="1:16" ht="24">
      <c r="A579" s="184" t="s">
        <v>2108</v>
      </c>
      <c r="B579" s="194"/>
      <c r="C579" s="194"/>
      <c r="D579" s="194"/>
      <c r="E579" s="194"/>
      <c r="F579" s="33" t="s">
        <v>2111</v>
      </c>
      <c r="G579" s="34" t="s">
        <v>2112</v>
      </c>
      <c r="H579" s="34">
        <v>4</v>
      </c>
      <c r="I579" s="34">
        <v>510</v>
      </c>
      <c r="J579" s="35" t="s">
        <v>2114</v>
      </c>
      <c r="K579" s="87">
        <v>16.5</v>
      </c>
      <c r="L579" s="207"/>
      <c r="M579" s="178"/>
      <c r="N579" s="178"/>
      <c r="O579" s="185"/>
      <c r="P579" s="24"/>
    </row>
    <row r="580" spans="1:16" ht="24">
      <c r="A580" s="184" t="s">
        <v>2108</v>
      </c>
      <c r="B580" s="194"/>
      <c r="C580" s="194"/>
      <c r="D580" s="194"/>
      <c r="E580" s="194"/>
      <c r="F580" s="34" t="s">
        <v>88</v>
      </c>
      <c r="G580" s="34" t="s">
        <v>295</v>
      </c>
      <c r="H580" s="34">
        <v>6</v>
      </c>
      <c r="I580" s="34">
        <v>609</v>
      </c>
      <c r="J580" s="35" t="s">
        <v>298</v>
      </c>
      <c r="K580" s="87">
        <v>89.61</v>
      </c>
      <c r="L580" s="207"/>
      <c r="M580" s="178"/>
      <c r="N580" s="178"/>
      <c r="O580" s="185"/>
      <c r="P580" s="24"/>
    </row>
    <row r="581" spans="1:16" ht="24">
      <c r="A581" s="184" t="s">
        <v>1816</v>
      </c>
      <c r="B581" s="194"/>
      <c r="C581" s="194"/>
      <c r="D581" s="194"/>
      <c r="E581" s="194"/>
      <c r="F581" s="34" t="s">
        <v>88</v>
      </c>
      <c r="G581" s="34" t="s">
        <v>299</v>
      </c>
      <c r="H581" s="34">
        <v>10</v>
      </c>
      <c r="I581" s="34">
        <v>1018</v>
      </c>
      <c r="J581" s="35" t="s">
        <v>300</v>
      </c>
      <c r="K581" s="87">
        <v>81.02</v>
      </c>
      <c r="L581" s="207"/>
      <c r="M581" s="178"/>
      <c r="N581" s="178"/>
      <c r="O581" s="185"/>
      <c r="P581" s="24"/>
    </row>
    <row r="582" spans="1:16">
      <c r="A582" s="184" t="s">
        <v>1816</v>
      </c>
      <c r="B582" s="194"/>
      <c r="C582" s="194"/>
      <c r="D582" s="194"/>
      <c r="E582" s="194"/>
      <c r="F582" s="34" t="s">
        <v>88</v>
      </c>
      <c r="G582" s="34" t="s">
        <v>295</v>
      </c>
      <c r="H582" s="34">
        <v>5</v>
      </c>
      <c r="I582" s="34">
        <v>503</v>
      </c>
      <c r="J582" s="35" t="s">
        <v>301</v>
      </c>
      <c r="K582" s="87">
        <v>122.36</v>
      </c>
      <c r="L582" s="207"/>
      <c r="M582" s="178"/>
      <c r="N582" s="178"/>
      <c r="O582" s="185"/>
      <c r="P582" s="24"/>
    </row>
    <row r="583" spans="1:16">
      <c r="A583" s="184" t="s">
        <v>1816</v>
      </c>
      <c r="B583" s="194"/>
      <c r="C583" s="194"/>
      <c r="D583" s="194"/>
      <c r="E583" s="194"/>
      <c r="F583" s="34" t="s">
        <v>88</v>
      </c>
      <c r="G583" s="34" t="s">
        <v>295</v>
      </c>
      <c r="H583" s="34">
        <v>5</v>
      </c>
      <c r="I583" s="34">
        <v>506</v>
      </c>
      <c r="J583" s="35" t="s">
        <v>302</v>
      </c>
      <c r="K583" s="87">
        <v>60.26</v>
      </c>
      <c r="L583" s="207"/>
      <c r="M583" s="178"/>
      <c r="N583" s="178"/>
      <c r="O583" s="185"/>
      <c r="P583" s="24"/>
    </row>
    <row r="584" spans="1:16" ht="24">
      <c r="A584" s="184" t="s">
        <v>1816</v>
      </c>
      <c r="B584" s="194" t="s">
        <v>353</v>
      </c>
      <c r="C584" s="194">
        <v>19940042</v>
      </c>
      <c r="D584" s="194">
        <v>11</v>
      </c>
      <c r="E584" s="194">
        <v>2</v>
      </c>
      <c r="F584" s="36" t="s">
        <v>120</v>
      </c>
      <c r="G584" s="36" t="s">
        <v>291</v>
      </c>
      <c r="H584" s="36">
        <v>4</v>
      </c>
      <c r="I584" s="36">
        <v>453</v>
      </c>
      <c r="J584" s="35" t="s">
        <v>293</v>
      </c>
      <c r="K584" s="87">
        <v>74.27</v>
      </c>
      <c r="L584" s="207">
        <v>34.213062069272155</v>
      </c>
      <c r="M584" s="178">
        <f>15+4*D584/3+4*(E584/2)/3</f>
        <v>30.999999999999996</v>
      </c>
      <c r="N584" s="178">
        <f>L584-M584</f>
        <v>3.2130620692721585</v>
      </c>
      <c r="O584" s="185">
        <f>SUMPRODUCT(TEXT(N584-{0,5,15,25,35},"0;\0")*{0,2,3,3,7})</f>
        <v>0</v>
      </c>
      <c r="P584" s="24"/>
    </row>
    <row r="585" spans="1:16">
      <c r="A585" s="184" t="s">
        <v>2115</v>
      </c>
      <c r="B585" s="194"/>
      <c r="C585" s="194"/>
      <c r="D585" s="194"/>
      <c r="E585" s="194"/>
      <c r="F585" s="34" t="s">
        <v>120</v>
      </c>
      <c r="G585" s="34" t="s">
        <v>291</v>
      </c>
      <c r="H585" s="34">
        <v>4</v>
      </c>
      <c r="I585" s="34">
        <v>455</v>
      </c>
      <c r="J585" s="35" t="s">
        <v>294</v>
      </c>
      <c r="K585" s="87">
        <v>25.86</v>
      </c>
      <c r="L585" s="207"/>
      <c r="M585" s="178"/>
      <c r="N585" s="178"/>
      <c r="O585" s="185"/>
      <c r="P585" s="24"/>
    </row>
    <row r="586" spans="1:16" ht="24">
      <c r="A586" s="184" t="s">
        <v>2115</v>
      </c>
      <c r="B586" s="194"/>
      <c r="C586" s="194"/>
      <c r="D586" s="194"/>
      <c r="E586" s="194"/>
      <c r="F586" s="34" t="s">
        <v>120</v>
      </c>
      <c r="G586" s="34" t="s">
        <v>291</v>
      </c>
      <c r="H586" s="34">
        <v>3</v>
      </c>
      <c r="I586" s="34">
        <v>353</v>
      </c>
      <c r="J586" s="35" t="s">
        <v>297</v>
      </c>
      <c r="K586" s="87">
        <v>74.22</v>
      </c>
      <c r="L586" s="207"/>
      <c r="M586" s="178"/>
      <c r="N586" s="178"/>
      <c r="O586" s="185"/>
      <c r="P586" s="24"/>
    </row>
    <row r="587" spans="1:16">
      <c r="A587" s="184" t="s">
        <v>2115</v>
      </c>
      <c r="B587" s="194"/>
      <c r="C587" s="194"/>
      <c r="D587" s="194"/>
      <c r="E587" s="194"/>
      <c r="F587" s="33" t="s">
        <v>120</v>
      </c>
      <c r="G587" s="34" t="s">
        <v>291</v>
      </c>
      <c r="H587" s="34">
        <v>3</v>
      </c>
      <c r="I587" s="34">
        <v>362</v>
      </c>
      <c r="J587" s="35" t="s">
        <v>292</v>
      </c>
      <c r="K587" s="87">
        <v>64.819999999999993</v>
      </c>
      <c r="L587" s="207"/>
      <c r="M587" s="178"/>
      <c r="N587" s="178"/>
      <c r="O587" s="185"/>
      <c r="P587" s="24"/>
    </row>
    <row r="588" spans="1:16">
      <c r="A588" s="184" t="s">
        <v>2115</v>
      </c>
      <c r="B588" s="194"/>
      <c r="C588" s="194"/>
      <c r="D588" s="194"/>
      <c r="E588" s="194"/>
      <c r="F588" s="33" t="s">
        <v>120</v>
      </c>
      <c r="G588" s="34" t="s">
        <v>295</v>
      </c>
      <c r="H588" s="34">
        <v>4</v>
      </c>
      <c r="I588" s="34">
        <v>407</v>
      </c>
      <c r="J588" s="35" t="s">
        <v>2116</v>
      </c>
      <c r="K588" s="87">
        <v>16.48</v>
      </c>
      <c r="L588" s="207"/>
      <c r="M588" s="178"/>
      <c r="N588" s="178"/>
      <c r="O588" s="185"/>
      <c r="P588" s="24"/>
    </row>
    <row r="589" spans="1:16">
      <c r="A589" s="184" t="s">
        <v>2115</v>
      </c>
      <c r="B589" s="194"/>
      <c r="C589" s="194"/>
      <c r="D589" s="194"/>
      <c r="E589" s="194"/>
      <c r="F589" s="34" t="s">
        <v>2117</v>
      </c>
      <c r="G589" s="34" t="s">
        <v>295</v>
      </c>
      <c r="H589" s="34">
        <v>4</v>
      </c>
      <c r="I589" s="34">
        <v>410</v>
      </c>
      <c r="J589" s="35" t="s">
        <v>354</v>
      </c>
      <c r="K589" s="87">
        <v>16.48</v>
      </c>
      <c r="L589" s="207"/>
      <c r="M589" s="178"/>
      <c r="N589" s="178"/>
      <c r="O589" s="185"/>
      <c r="P589" s="24"/>
    </row>
    <row r="590" spans="1:16">
      <c r="A590" s="184" t="s">
        <v>2115</v>
      </c>
      <c r="B590" s="194"/>
      <c r="C590" s="194"/>
      <c r="D590" s="194"/>
      <c r="E590" s="194"/>
      <c r="F590" s="33" t="s">
        <v>2117</v>
      </c>
      <c r="G590" s="34" t="s">
        <v>2118</v>
      </c>
      <c r="H590" s="34">
        <v>6</v>
      </c>
      <c r="I590" s="34">
        <v>600</v>
      </c>
      <c r="J590" s="35" t="s">
        <v>2119</v>
      </c>
      <c r="K590" s="87">
        <v>33.799999999999997</v>
      </c>
      <c r="L590" s="207"/>
      <c r="M590" s="178"/>
      <c r="N590" s="178"/>
      <c r="O590" s="185"/>
      <c r="P590" s="24"/>
    </row>
    <row r="591" spans="1:16" ht="24">
      <c r="A591" s="184" t="s">
        <v>2115</v>
      </c>
      <c r="B591" s="194"/>
      <c r="C591" s="194"/>
      <c r="D591" s="194"/>
      <c r="E591" s="194"/>
      <c r="F591" s="34" t="s">
        <v>88</v>
      </c>
      <c r="G591" s="34" t="s">
        <v>295</v>
      </c>
      <c r="H591" s="34">
        <v>6</v>
      </c>
      <c r="I591" s="34">
        <v>609</v>
      </c>
      <c r="J591" s="35" t="s">
        <v>298</v>
      </c>
      <c r="K591" s="87">
        <v>89.61</v>
      </c>
      <c r="L591" s="207"/>
      <c r="M591" s="178"/>
      <c r="N591" s="178"/>
      <c r="O591" s="185"/>
      <c r="P591" s="24"/>
    </row>
    <row r="592" spans="1:16" ht="24">
      <c r="A592" s="184" t="s">
        <v>2115</v>
      </c>
      <c r="B592" s="194"/>
      <c r="C592" s="194"/>
      <c r="D592" s="194"/>
      <c r="E592" s="194"/>
      <c r="F592" s="34" t="s">
        <v>88</v>
      </c>
      <c r="G592" s="34" t="s">
        <v>299</v>
      </c>
      <c r="H592" s="34">
        <v>10</v>
      </c>
      <c r="I592" s="34">
        <v>1018</v>
      </c>
      <c r="J592" s="35" t="s">
        <v>300</v>
      </c>
      <c r="K592" s="87">
        <v>81.02</v>
      </c>
      <c r="L592" s="207"/>
      <c r="M592" s="178"/>
      <c r="N592" s="178"/>
      <c r="O592" s="185"/>
      <c r="P592" s="24"/>
    </row>
    <row r="593" spans="1:16" ht="24">
      <c r="A593" s="184" t="s">
        <v>2115</v>
      </c>
      <c r="B593" s="194"/>
      <c r="C593" s="194"/>
      <c r="D593" s="194"/>
      <c r="E593" s="194"/>
      <c r="F593" s="34" t="s">
        <v>88</v>
      </c>
      <c r="G593" s="34" t="s">
        <v>295</v>
      </c>
      <c r="H593" s="34">
        <v>6</v>
      </c>
      <c r="I593" s="34">
        <v>609</v>
      </c>
      <c r="J593" s="35" t="s">
        <v>298</v>
      </c>
      <c r="K593" s="87">
        <v>89.61</v>
      </c>
      <c r="L593" s="207"/>
      <c r="M593" s="178"/>
      <c r="N593" s="178"/>
      <c r="O593" s="185"/>
      <c r="P593" s="24"/>
    </row>
    <row r="594" spans="1:16">
      <c r="A594" s="184" t="s">
        <v>2115</v>
      </c>
      <c r="B594" s="194"/>
      <c r="C594" s="194"/>
      <c r="D594" s="194"/>
      <c r="E594" s="194"/>
      <c r="F594" s="34" t="s">
        <v>88</v>
      </c>
      <c r="G594" s="34" t="s">
        <v>295</v>
      </c>
      <c r="H594" s="34">
        <v>5</v>
      </c>
      <c r="I594" s="34">
        <v>503</v>
      </c>
      <c r="J594" s="35" t="s">
        <v>301</v>
      </c>
      <c r="K594" s="87">
        <v>122.36</v>
      </c>
      <c r="L594" s="207"/>
      <c r="M594" s="178"/>
      <c r="N594" s="178"/>
      <c r="O594" s="185"/>
      <c r="P594" s="24"/>
    </row>
    <row r="595" spans="1:16">
      <c r="A595" s="184" t="s">
        <v>2115</v>
      </c>
      <c r="B595" s="194"/>
      <c r="C595" s="194"/>
      <c r="D595" s="194"/>
      <c r="E595" s="194"/>
      <c r="F595" s="34" t="s">
        <v>88</v>
      </c>
      <c r="G595" s="34" t="s">
        <v>295</v>
      </c>
      <c r="H595" s="34">
        <v>5</v>
      </c>
      <c r="I595" s="34">
        <v>506</v>
      </c>
      <c r="J595" s="35" t="s">
        <v>302</v>
      </c>
      <c r="K595" s="87">
        <v>60.26</v>
      </c>
      <c r="L595" s="207"/>
      <c r="M595" s="178"/>
      <c r="N595" s="178"/>
      <c r="O595" s="185"/>
      <c r="P595" s="24"/>
    </row>
    <row r="596" spans="1:16">
      <c r="A596" s="184" t="s">
        <v>2115</v>
      </c>
      <c r="B596" s="194" t="s">
        <v>355</v>
      </c>
      <c r="C596" s="194">
        <v>19960001</v>
      </c>
      <c r="D596" s="194">
        <v>0</v>
      </c>
      <c r="E596" s="194">
        <v>2</v>
      </c>
      <c r="F596" s="36" t="s">
        <v>120</v>
      </c>
      <c r="G596" s="36" t="s">
        <v>291</v>
      </c>
      <c r="H596" s="36">
        <v>4</v>
      </c>
      <c r="I596" s="36">
        <v>456</v>
      </c>
      <c r="J596" s="35" t="s">
        <v>294</v>
      </c>
      <c r="K596" s="87">
        <v>28.09</v>
      </c>
      <c r="L596" s="207">
        <v>16.804327684609198</v>
      </c>
      <c r="M596" s="178">
        <f>15+4*D596/3+4*(E596/2)/3</f>
        <v>16.333333333333332</v>
      </c>
      <c r="N596" s="178">
        <f>L596-M596</f>
        <v>0.47099435127586631</v>
      </c>
      <c r="O596" s="185">
        <f>SUMPRODUCT(TEXT(N596-{0,5,15,25,35},"0;\0")*{0,2,3,3,7})</f>
        <v>0</v>
      </c>
      <c r="P596" s="24"/>
    </row>
    <row r="597" spans="1:16">
      <c r="A597" s="184" t="s">
        <v>2115</v>
      </c>
      <c r="B597" s="194"/>
      <c r="C597" s="194"/>
      <c r="D597" s="194"/>
      <c r="E597" s="194"/>
      <c r="F597" s="34" t="s">
        <v>120</v>
      </c>
      <c r="G597" s="34" t="s">
        <v>291</v>
      </c>
      <c r="H597" s="34">
        <v>4</v>
      </c>
      <c r="I597" s="34">
        <v>454</v>
      </c>
      <c r="J597" s="35" t="s">
        <v>318</v>
      </c>
      <c r="K597" s="87">
        <v>25.86</v>
      </c>
      <c r="L597" s="207"/>
      <c r="M597" s="178"/>
      <c r="N597" s="178"/>
      <c r="O597" s="185"/>
      <c r="P597" s="24"/>
    </row>
    <row r="598" spans="1:16">
      <c r="A598" s="184" t="s">
        <v>2115</v>
      </c>
      <c r="B598" s="194"/>
      <c r="C598" s="194"/>
      <c r="D598" s="194"/>
      <c r="E598" s="194"/>
      <c r="F598" s="33" t="s">
        <v>120</v>
      </c>
      <c r="G598" s="34" t="s">
        <v>291</v>
      </c>
      <c r="H598" s="34">
        <v>3</v>
      </c>
      <c r="I598" s="34">
        <v>362</v>
      </c>
      <c r="J598" s="35" t="s">
        <v>292</v>
      </c>
      <c r="K598" s="87">
        <v>64.819999999999993</v>
      </c>
      <c r="L598" s="207"/>
      <c r="M598" s="178"/>
      <c r="N598" s="178"/>
      <c r="O598" s="185"/>
      <c r="P598" s="24"/>
    </row>
    <row r="599" spans="1:16">
      <c r="A599" s="184" t="s">
        <v>2115</v>
      </c>
      <c r="B599" s="194"/>
      <c r="C599" s="194"/>
      <c r="D599" s="194"/>
      <c r="E599" s="194"/>
      <c r="F599" s="33" t="s">
        <v>120</v>
      </c>
      <c r="G599" s="34" t="s">
        <v>295</v>
      </c>
      <c r="H599" s="34">
        <v>4</v>
      </c>
      <c r="I599" s="34">
        <v>407</v>
      </c>
      <c r="J599" s="35" t="s">
        <v>2116</v>
      </c>
      <c r="K599" s="87">
        <v>16.48</v>
      </c>
      <c r="L599" s="207"/>
      <c r="M599" s="178"/>
      <c r="N599" s="178"/>
      <c r="O599" s="185"/>
      <c r="P599" s="24"/>
    </row>
    <row r="600" spans="1:16">
      <c r="A600" s="184" t="s">
        <v>2115</v>
      </c>
      <c r="B600" s="194"/>
      <c r="C600" s="194"/>
      <c r="D600" s="194"/>
      <c r="E600" s="194"/>
      <c r="F600" s="33" t="s">
        <v>2117</v>
      </c>
      <c r="G600" s="34" t="s">
        <v>2118</v>
      </c>
      <c r="H600" s="34">
        <v>6</v>
      </c>
      <c r="I600" s="34">
        <v>600</v>
      </c>
      <c r="J600" s="35" t="s">
        <v>2119</v>
      </c>
      <c r="K600" s="87">
        <v>33.799999999999997</v>
      </c>
      <c r="L600" s="207"/>
      <c r="M600" s="178"/>
      <c r="N600" s="178"/>
      <c r="O600" s="185"/>
      <c r="P600" s="24"/>
    </row>
    <row r="601" spans="1:16" ht="24">
      <c r="A601" s="184" t="s">
        <v>2115</v>
      </c>
      <c r="B601" s="194"/>
      <c r="C601" s="194"/>
      <c r="D601" s="194"/>
      <c r="E601" s="194"/>
      <c r="F601" s="34" t="s">
        <v>88</v>
      </c>
      <c r="G601" s="34" t="s">
        <v>295</v>
      </c>
      <c r="H601" s="34">
        <v>6</v>
      </c>
      <c r="I601" s="34">
        <v>609</v>
      </c>
      <c r="J601" s="35" t="s">
        <v>298</v>
      </c>
      <c r="K601" s="87">
        <v>89.61</v>
      </c>
      <c r="L601" s="207"/>
      <c r="M601" s="178"/>
      <c r="N601" s="178"/>
      <c r="O601" s="185"/>
      <c r="P601" s="24"/>
    </row>
    <row r="602" spans="1:16" ht="24">
      <c r="A602" s="184" t="s">
        <v>2115</v>
      </c>
      <c r="B602" s="194"/>
      <c r="C602" s="194"/>
      <c r="D602" s="194"/>
      <c r="E602" s="194"/>
      <c r="F602" s="34" t="s">
        <v>88</v>
      </c>
      <c r="G602" s="34" t="s">
        <v>299</v>
      </c>
      <c r="H602" s="34">
        <v>10</v>
      </c>
      <c r="I602" s="34">
        <v>1018</v>
      </c>
      <c r="J602" s="35" t="s">
        <v>300</v>
      </c>
      <c r="K602" s="87">
        <v>81.02</v>
      </c>
      <c r="L602" s="207"/>
      <c r="M602" s="178"/>
      <c r="N602" s="178"/>
      <c r="O602" s="185"/>
      <c r="P602" s="24"/>
    </row>
    <row r="603" spans="1:16">
      <c r="A603" s="184" t="s">
        <v>2115</v>
      </c>
      <c r="B603" s="194"/>
      <c r="C603" s="194"/>
      <c r="D603" s="194"/>
      <c r="E603" s="194"/>
      <c r="F603" s="34" t="s">
        <v>88</v>
      </c>
      <c r="G603" s="34" t="s">
        <v>295</v>
      </c>
      <c r="H603" s="34">
        <v>5</v>
      </c>
      <c r="I603" s="34">
        <v>503</v>
      </c>
      <c r="J603" s="35" t="s">
        <v>301</v>
      </c>
      <c r="K603" s="87">
        <v>122.36</v>
      </c>
      <c r="L603" s="207"/>
      <c r="M603" s="178"/>
      <c r="N603" s="178"/>
      <c r="O603" s="185"/>
      <c r="P603" s="24"/>
    </row>
    <row r="604" spans="1:16">
      <c r="A604" s="184" t="s">
        <v>2115</v>
      </c>
      <c r="B604" s="194"/>
      <c r="C604" s="194"/>
      <c r="D604" s="194"/>
      <c r="E604" s="194"/>
      <c r="F604" s="34" t="s">
        <v>88</v>
      </c>
      <c r="G604" s="34" t="s">
        <v>295</v>
      </c>
      <c r="H604" s="34">
        <v>5</v>
      </c>
      <c r="I604" s="34">
        <v>506</v>
      </c>
      <c r="J604" s="35" t="s">
        <v>302</v>
      </c>
      <c r="K604" s="87">
        <v>60.26</v>
      </c>
      <c r="L604" s="207"/>
      <c r="M604" s="178"/>
      <c r="N604" s="178"/>
      <c r="O604" s="185"/>
      <c r="P604" s="24"/>
    </row>
    <row r="605" spans="1:16">
      <c r="A605" s="184" t="s">
        <v>2120</v>
      </c>
      <c r="B605" s="194" t="s">
        <v>2121</v>
      </c>
      <c r="C605" s="194">
        <v>20200043</v>
      </c>
      <c r="D605" s="194">
        <v>2</v>
      </c>
      <c r="E605" s="194">
        <v>0</v>
      </c>
      <c r="F605" s="33" t="s">
        <v>120</v>
      </c>
      <c r="G605" s="34" t="s">
        <v>291</v>
      </c>
      <c r="H605" s="34">
        <v>3</v>
      </c>
      <c r="I605" s="34">
        <v>362</v>
      </c>
      <c r="J605" s="35" t="s">
        <v>292</v>
      </c>
      <c r="K605" s="87">
        <v>64.819999999999993</v>
      </c>
      <c r="L605" s="207">
        <v>21.270953225734736</v>
      </c>
      <c r="M605" s="178">
        <f>15+4*D605/3+4*(E605/2)/3</f>
        <v>17.666666666666668</v>
      </c>
      <c r="N605" s="178">
        <f>L605-M605</f>
        <v>3.6042865590680684</v>
      </c>
      <c r="O605" s="185">
        <f>SUMPRODUCT(TEXT(N605-{0,5,15,25,35},"0;\0")*{0,2,3,3,7})</f>
        <v>0</v>
      </c>
      <c r="P605" s="24"/>
    </row>
    <row r="606" spans="1:16" ht="24">
      <c r="A606" s="184" t="s">
        <v>2115</v>
      </c>
      <c r="B606" s="194"/>
      <c r="C606" s="194"/>
      <c r="D606" s="194"/>
      <c r="E606" s="194"/>
      <c r="F606" s="36" t="s">
        <v>120</v>
      </c>
      <c r="G606" s="36" t="s">
        <v>291</v>
      </c>
      <c r="H606" s="36">
        <v>4</v>
      </c>
      <c r="I606" s="36">
        <v>453</v>
      </c>
      <c r="J606" s="35" t="s">
        <v>293</v>
      </c>
      <c r="K606" s="87">
        <v>74.27</v>
      </c>
      <c r="L606" s="207"/>
      <c r="M606" s="178"/>
      <c r="N606" s="178"/>
      <c r="O606" s="185"/>
      <c r="P606" s="24"/>
    </row>
    <row r="607" spans="1:16">
      <c r="A607" s="184" t="s">
        <v>2115</v>
      </c>
      <c r="B607" s="194"/>
      <c r="C607" s="194"/>
      <c r="D607" s="194"/>
      <c r="E607" s="194"/>
      <c r="F607" s="33" t="s">
        <v>120</v>
      </c>
      <c r="G607" s="34" t="s">
        <v>295</v>
      </c>
      <c r="H607" s="34">
        <v>4</v>
      </c>
      <c r="I607" s="34">
        <v>407</v>
      </c>
      <c r="J607" s="35" t="s">
        <v>2116</v>
      </c>
      <c r="K607" s="87">
        <v>16.48</v>
      </c>
      <c r="L607" s="207"/>
      <c r="M607" s="178"/>
      <c r="N607" s="178"/>
      <c r="O607" s="185"/>
      <c r="P607" s="24"/>
    </row>
    <row r="608" spans="1:16" ht="24">
      <c r="A608" s="184" t="s">
        <v>2115</v>
      </c>
      <c r="B608" s="194"/>
      <c r="C608" s="194"/>
      <c r="D608" s="194"/>
      <c r="E608" s="194"/>
      <c r="F608" s="34" t="s">
        <v>120</v>
      </c>
      <c r="G608" s="34" t="s">
        <v>291</v>
      </c>
      <c r="H608" s="34">
        <v>3</v>
      </c>
      <c r="I608" s="34">
        <v>353</v>
      </c>
      <c r="J608" s="35" t="s">
        <v>297</v>
      </c>
      <c r="K608" s="87">
        <v>74.22</v>
      </c>
      <c r="L608" s="207"/>
      <c r="M608" s="178"/>
      <c r="N608" s="178"/>
      <c r="O608" s="185"/>
      <c r="P608" s="24"/>
    </row>
    <row r="609" spans="1:16">
      <c r="A609" s="184" t="s">
        <v>2115</v>
      </c>
      <c r="B609" s="194"/>
      <c r="C609" s="194"/>
      <c r="D609" s="194"/>
      <c r="E609" s="194"/>
      <c r="F609" s="33" t="s">
        <v>2117</v>
      </c>
      <c r="G609" s="34" t="s">
        <v>2118</v>
      </c>
      <c r="H609" s="34">
        <v>6</v>
      </c>
      <c r="I609" s="34">
        <v>600</v>
      </c>
      <c r="J609" s="35" t="s">
        <v>2119</v>
      </c>
      <c r="K609" s="87">
        <v>33.799999999999997</v>
      </c>
      <c r="L609" s="207"/>
      <c r="M609" s="178"/>
      <c r="N609" s="178"/>
      <c r="O609" s="185"/>
      <c r="P609" s="24"/>
    </row>
    <row r="610" spans="1:16" ht="24">
      <c r="A610" s="184" t="s">
        <v>2115</v>
      </c>
      <c r="B610" s="194"/>
      <c r="C610" s="194"/>
      <c r="D610" s="194"/>
      <c r="E610" s="194"/>
      <c r="F610" s="34" t="s">
        <v>88</v>
      </c>
      <c r="G610" s="34" t="s">
        <v>295</v>
      </c>
      <c r="H610" s="34">
        <v>6</v>
      </c>
      <c r="I610" s="34">
        <v>609</v>
      </c>
      <c r="J610" s="35" t="s">
        <v>298</v>
      </c>
      <c r="K610" s="87">
        <v>89.61</v>
      </c>
      <c r="L610" s="207"/>
      <c r="M610" s="178"/>
      <c r="N610" s="178"/>
      <c r="O610" s="185"/>
      <c r="P610" s="24"/>
    </row>
    <row r="611" spans="1:16" ht="24">
      <c r="A611" s="184" t="s">
        <v>2115</v>
      </c>
      <c r="B611" s="194"/>
      <c r="C611" s="194"/>
      <c r="D611" s="194"/>
      <c r="E611" s="194"/>
      <c r="F611" s="34" t="s">
        <v>88</v>
      </c>
      <c r="G611" s="34" t="s">
        <v>299</v>
      </c>
      <c r="H611" s="34">
        <v>10</v>
      </c>
      <c r="I611" s="34">
        <v>1018</v>
      </c>
      <c r="J611" s="35" t="s">
        <v>300</v>
      </c>
      <c r="K611" s="87">
        <v>81.02</v>
      </c>
      <c r="L611" s="207"/>
      <c r="M611" s="178"/>
      <c r="N611" s="178"/>
      <c r="O611" s="185"/>
      <c r="P611" s="24"/>
    </row>
    <row r="612" spans="1:16">
      <c r="A612" s="184" t="s">
        <v>2115</v>
      </c>
      <c r="B612" s="194"/>
      <c r="C612" s="194"/>
      <c r="D612" s="194"/>
      <c r="E612" s="194"/>
      <c r="F612" s="34" t="s">
        <v>88</v>
      </c>
      <c r="G612" s="34" t="s">
        <v>295</v>
      </c>
      <c r="H612" s="34">
        <v>5</v>
      </c>
      <c r="I612" s="34">
        <v>503</v>
      </c>
      <c r="J612" s="35" t="s">
        <v>301</v>
      </c>
      <c r="K612" s="87">
        <v>122.36</v>
      </c>
      <c r="L612" s="207"/>
      <c r="M612" s="178"/>
      <c r="N612" s="178"/>
      <c r="O612" s="185"/>
      <c r="P612" s="24"/>
    </row>
    <row r="613" spans="1:16">
      <c r="A613" s="184" t="s">
        <v>2115</v>
      </c>
      <c r="B613" s="194"/>
      <c r="C613" s="194"/>
      <c r="D613" s="194"/>
      <c r="E613" s="194"/>
      <c r="F613" s="34" t="s">
        <v>88</v>
      </c>
      <c r="G613" s="34" t="s">
        <v>295</v>
      </c>
      <c r="H613" s="34">
        <v>5</v>
      </c>
      <c r="I613" s="34">
        <v>506</v>
      </c>
      <c r="J613" s="35" t="s">
        <v>302</v>
      </c>
      <c r="K613" s="87">
        <v>60.26</v>
      </c>
      <c r="L613" s="207"/>
      <c r="M613" s="178"/>
      <c r="N613" s="178"/>
      <c r="O613" s="185"/>
      <c r="P613" s="24"/>
    </row>
    <row r="614" spans="1:16">
      <c r="A614" s="184" t="s">
        <v>2115</v>
      </c>
      <c r="B614" s="194" t="s">
        <v>356</v>
      </c>
      <c r="C614" s="194">
        <v>19940012</v>
      </c>
      <c r="D614" s="194">
        <v>9</v>
      </c>
      <c r="E614" s="194">
        <v>2</v>
      </c>
      <c r="F614" s="36" t="s">
        <v>120</v>
      </c>
      <c r="G614" s="36" t="s">
        <v>291</v>
      </c>
      <c r="H614" s="36">
        <v>4</v>
      </c>
      <c r="I614" s="36">
        <v>459</v>
      </c>
      <c r="J614" s="35" t="s">
        <v>294</v>
      </c>
      <c r="K614" s="87">
        <v>25.82</v>
      </c>
      <c r="L614" s="207">
        <v>31.75203523631675</v>
      </c>
      <c r="M614" s="178">
        <f>15+4*D614/3+4*(E614/2)/3</f>
        <v>28.333333333333332</v>
      </c>
      <c r="N614" s="178">
        <f>L614-M614</f>
        <v>3.4187019029834183</v>
      </c>
      <c r="O614" s="185">
        <f>SUMPRODUCT(TEXT(N614-{0,5,15,25,35},"0;\0")*{0,2,3,3,7})</f>
        <v>0</v>
      </c>
      <c r="P614" s="24"/>
    </row>
    <row r="615" spans="1:16">
      <c r="A615" s="184" t="s">
        <v>2115</v>
      </c>
      <c r="B615" s="194"/>
      <c r="C615" s="194"/>
      <c r="D615" s="194"/>
      <c r="E615" s="194"/>
      <c r="F615" s="34" t="s">
        <v>120</v>
      </c>
      <c r="G615" s="34" t="s">
        <v>291</v>
      </c>
      <c r="H615" s="34">
        <v>4</v>
      </c>
      <c r="I615" s="34">
        <v>452</v>
      </c>
      <c r="J615" s="35" t="s">
        <v>2122</v>
      </c>
      <c r="K615" s="87">
        <v>25.86</v>
      </c>
      <c r="L615" s="207"/>
      <c r="M615" s="178"/>
      <c r="N615" s="178"/>
      <c r="O615" s="185"/>
      <c r="P615" s="24"/>
    </row>
    <row r="616" spans="1:16">
      <c r="A616" s="184" t="s">
        <v>2115</v>
      </c>
      <c r="B616" s="194"/>
      <c r="C616" s="194"/>
      <c r="D616" s="194"/>
      <c r="E616" s="194"/>
      <c r="F616" s="33" t="s">
        <v>120</v>
      </c>
      <c r="G616" s="34" t="s">
        <v>291</v>
      </c>
      <c r="H616" s="34">
        <v>3</v>
      </c>
      <c r="I616" s="34">
        <v>362</v>
      </c>
      <c r="J616" s="35" t="s">
        <v>292</v>
      </c>
      <c r="K616" s="87">
        <v>64.819999999999993</v>
      </c>
      <c r="L616" s="207"/>
      <c r="M616" s="178"/>
      <c r="N616" s="178"/>
      <c r="O616" s="185"/>
      <c r="P616" s="24"/>
    </row>
    <row r="617" spans="1:16">
      <c r="A617" s="184" t="s">
        <v>2115</v>
      </c>
      <c r="B617" s="194"/>
      <c r="C617" s="194"/>
      <c r="D617" s="194"/>
      <c r="E617" s="194"/>
      <c r="F617" s="34" t="s">
        <v>2117</v>
      </c>
      <c r="G617" s="34" t="s">
        <v>2118</v>
      </c>
      <c r="H617" s="34">
        <v>4</v>
      </c>
      <c r="I617" s="34">
        <v>412</v>
      </c>
      <c r="J617" s="35" t="s">
        <v>2123</v>
      </c>
      <c r="K617" s="87">
        <v>29.13</v>
      </c>
      <c r="L617" s="207"/>
      <c r="M617" s="178"/>
      <c r="N617" s="178"/>
      <c r="O617" s="185"/>
      <c r="P617" s="24"/>
    </row>
    <row r="618" spans="1:16">
      <c r="A618" s="184" t="s">
        <v>2115</v>
      </c>
      <c r="B618" s="194"/>
      <c r="C618" s="194"/>
      <c r="D618" s="194"/>
      <c r="E618" s="194"/>
      <c r="F618" s="33" t="s">
        <v>2117</v>
      </c>
      <c r="G618" s="34" t="s">
        <v>2118</v>
      </c>
      <c r="H618" s="34">
        <v>6</v>
      </c>
      <c r="I618" s="34">
        <v>600</v>
      </c>
      <c r="J618" s="35" t="s">
        <v>2119</v>
      </c>
      <c r="K618" s="87">
        <v>33.799999999999997</v>
      </c>
      <c r="L618" s="207"/>
      <c r="M618" s="178"/>
      <c r="N618" s="178"/>
      <c r="O618" s="185"/>
      <c r="P618" s="24"/>
    </row>
    <row r="619" spans="1:16">
      <c r="A619" s="184" t="s">
        <v>2115</v>
      </c>
      <c r="B619" s="194"/>
      <c r="C619" s="194"/>
      <c r="D619" s="194"/>
      <c r="E619" s="194"/>
      <c r="F619" s="34" t="s">
        <v>2117</v>
      </c>
      <c r="G619" s="34" t="s">
        <v>2118</v>
      </c>
      <c r="H619" s="34">
        <v>4</v>
      </c>
      <c r="I619" s="34">
        <v>415</v>
      </c>
      <c r="J619" s="35" t="s">
        <v>2124</v>
      </c>
      <c r="K619" s="87">
        <v>27.47</v>
      </c>
      <c r="L619" s="207"/>
      <c r="M619" s="178"/>
      <c r="N619" s="178"/>
      <c r="O619" s="185"/>
      <c r="P619" s="24"/>
    </row>
    <row r="620" spans="1:16" ht="24">
      <c r="A620" s="184" t="s">
        <v>2115</v>
      </c>
      <c r="B620" s="194"/>
      <c r="C620" s="194"/>
      <c r="D620" s="194"/>
      <c r="E620" s="194"/>
      <c r="F620" s="34" t="s">
        <v>88</v>
      </c>
      <c r="G620" s="34" t="s">
        <v>295</v>
      </c>
      <c r="H620" s="34">
        <v>6</v>
      </c>
      <c r="I620" s="34">
        <v>609</v>
      </c>
      <c r="J620" s="35" t="s">
        <v>298</v>
      </c>
      <c r="K620" s="87">
        <v>89.61</v>
      </c>
      <c r="L620" s="207"/>
      <c r="M620" s="178"/>
      <c r="N620" s="178"/>
      <c r="O620" s="185"/>
      <c r="P620" s="24"/>
    </row>
    <row r="621" spans="1:16" ht="24">
      <c r="A621" s="184" t="s">
        <v>2115</v>
      </c>
      <c r="B621" s="194"/>
      <c r="C621" s="194"/>
      <c r="D621" s="194"/>
      <c r="E621" s="194"/>
      <c r="F621" s="34" t="s">
        <v>88</v>
      </c>
      <c r="G621" s="34" t="s">
        <v>299</v>
      </c>
      <c r="H621" s="34">
        <v>10</v>
      </c>
      <c r="I621" s="34">
        <v>1018</v>
      </c>
      <c r="J621" s="35" t="s">
        <v>300</v>
      </c>
      <c r="K621" s="87">
        <v>81.02</v>
      </c>
      <c r="L621" s="207"/>
      <c r="M621" s="178"/>
      <c r="N621" s="178"/>
      <c r="O621" s="185"/>
      <c r="P621" s="24"/>
    </row>
    <row r="622" spans="1:16">
      <c r="A622" s="184" t="s">
        <v>2115</v>
      </c>
      <c r="B622" s="194"/>
      <c r="C622" s="194"/>
      <c r="D622" s="194"/>
      <c r="E622" s="194"/>
      <c r="F622" s="34" t="s">
        <v>88</v>
      </c>
      <c r="G622" s="34" t="s">
        <v>295</v>
      </c>
      <c r="H622" s="34">
        <v>5</v>
      </c>
      <c r="I622" s="34">
        <v>503</v>
      </c>
      <c r="J622" s="35" t="s">
        <v>301</v>
      </c>
      <c r="K622" s="87">
        <v>122.36</v>
      </c>
      <c r="L622" s="207"/>
      <c r="M622" s="178"/>
      <c r="N622" s="178"/>
      <c r="O622" s="185"/>
      <c r="P622" s="24"/>
    </row>
    <row r="623" spans="1:16" ht="24">
      <c r="A623" s="184" t="s">
        <v>2115</v>
      </c>
      <c r="B623" s="194" t="s">
        <v>357</v>
      </c>
      <c r="C623" s="194">
        <v>19940043</v>
      </c>
      <c r="D623" s="194">
        <v>0</v>
      </c>
      <c r="E623" s="194">
        <v>2</v>
      </c>
      <c r="F623" s="36" t="s">
        <v>120</v>
      </c>
      <c r="G623" s="36" t="s">
        <v>291</v>
      </c>
      <c r="H623" s="36">
        <v>4</v>
      </c>
      <c r="I623" s="36">
        <v>453</v>
      </c>
      <c r="J623" s="35" t="s">
        <v>293</v>
      </c>
      <c r="K623" s="87">
        <v>74.27</v>
      </c>
      <c r="L623" s="207">
        <v>19.549238940020452</v>
      </c>
      <c r="M623" s="178">
        <f>15+4*D623/3+4*(E623/2)/3</f>
        <v>16.333333333333332</v>
      </c>
      <c r="N623" s="178">
        <f>L623-M623</f>
        <v>3.2159056066871194</v>
      </c>
      <c r="O623" s="185">
        <f>SUMPRODUCT(TEXT(N623-{0,5,15,25,35},"0;\0")*{0,2,3,3,7})</f>
        <v>0</v>
      </c>
      <c r="P623" s="24"/>
    </row>
    <row r="624" spans="1:16" ht="24">
      <c r="A624" s="184" t="s">
        <v>2125</v>
      </c>
      <c r="B624" s="194"/>
      <c r="C624" s="194"/>
      <c r="D624" s="194"/>
      <c r="E624" s="194"/>
      <c r="F624" s="34" t="s">
        <v>120</v>
      </c>
      <c r="G624" s="34" t="s">
        <v>291</v>
      </c>
      <c r="H624" s="34">
        <v>3</v>
      </c>
      <c r="I624" s="34">
        <v>353</v>
      </c>
      <c r="J624" s="35" t="s">
        <v>297</v>
      </c>
      <c r="K624" s="87">
        <v>74.22</v>
      </c>
      <c r="L624" s="207"/>
      <c r="M624" s="178"/>
      <c r="N624" s="178"/>
      <c r="O624" s="185"/>
      <c r="P624" s="24"/>
    </row>
    <row r="625" spans="1:16">
      <c r="A625" s="184" t="s">
        <v>2125</v>
      </c>
      <c r="B625" s="194"/>
      <c r="C625" s="194"/>
      <c r="D625" s="194"/>
      <c r="E625" s="194"/>
      <c r="F625" s="33" t="s">
        <v>120</v>
      </c>
      <c r="G625" s="34" t="s">
        <v>291</v>
      </c>
      <c r="H625" s="34">
        <v>3</v>
      </c>
      <c r="I625" s="34">
        <v>362</v>
      </c>
      <c r="J625" s="35" t="s">
        <v>292</v>
      </c>
      <c r="K625" s="87">
        <v>64.819999999999993</v>
      </c>
      <c r="L625" s="207"/>
      <c r="M625" s="178"/>
      <c r="N625" s="178"/>
      <c r="O625" s="185"/>
      <c r="P625" s="24"/>
    </row>
    <row r="626" spans="1:16">
      <c r="A626" s="184" t="s">
        <v>1816</v>
      </c>
      <c r="B626" s="194"/>
      <c r="C626" s="194"/>
      <c r="D626" s="194"/>
      <c r="E626" s="194"/>
      <c r="F626" s="33" t="s">
        <v>1817</v>
      </c>
      <c r="G626" s="34" t="s">
        <v>1818</v>
      </c>
      <c r="H626" s="34">
        <v>6</v>
      </c>
      <c r="I626" s="34">
        <v>600</v>
      </c>
      <c r="J626" s="35" t="s">
        <v>1819</v>
      </c>
      <c r="K626" s="87">
        <v>33.799999999999997</v>
      </c>
      <c r="L626" s="207"/>
      <c r="M626" s="178"/>
      <c r="N626" s="178"/>
      <c r="O626" s="185"/>
      <c r="P626" s="24"/>
    </row>
    <row r="627" spans="1:16">
      <c r="A627" s="184" t="s">
        <v>1816</v>
      </c>
      <c r="B627" s="194"/>
      <c r="C627" s="194"/>
      <c r="D627" s="194"/>
      <c r="E627" s="194"/>
      <c r="F627" s="33" t="s">
        <v>120</v>
      </c>
      <c r="G627" s="34" t="s">
        <v>295</v>
      </c>
      <c r="H627" s="34">
        <v>4</v>
      </c>
      <c r="I627" s="34">
        <v>407</v>
      </c>
      <c r="J627" s="35" t="s">
        <v>1825</v>
      </c>
      <c r="K627" s="87">
        <v>16.48</v>
      </c>
      <c r="L627" s="207"/>
      <c r="M627" s="178"/>
      <c r="N627" s="178"/>
      <c r="O627" s="185"/>
      <c r="P627" s="24"/>
    </row>
    <row r="628" spans="1:16" ht="24">
      <c r="A628" s="184" t="s">
        <v>1816</v>
      </c>
      <c r="B628" s="194"/>
      <c r="C628" s="194"/>
      <c r="D628" s="194"/>
      <c r="E628" s="194"/>
      <c r="F628" s="34" t="s">
        <v>88</v>
      </c>
      <c r="G628" s="34" t="s">
        <v>295</v>
      </c>
      <c r="H628" s="34">
        <v>6</v>
      </c>
      <c r="I628" s="34">
        <v>609</v>
      </c>
      <c r="J628" s="35" t="s">
        <v>298</v>
      </c>
      <c r="K628" s="87">
        <v>89.61</v>
      </c>
      <c r="L628" s="207"/>
      <c r="M628" s="178"/>
      <c r="N628" s="178"/>
      <c r="O628" s="185"/>
      <c r="P628" s="24"/>
    </row>
    <row r="629" spans="1:16" ht="24">
      <c r="A629" s="184" t="s">
        <v>1816</v>
      </c>
      <c r="B629" s="194"/>
      <c r="C629" s="194"/>
      <c r="D629" s="194"/>
      <c r="E629" s="194"/>
      <c r="F629" s="34" t="s">
        <v>88</v>
      </c>
      <c r="G629" s="34" t="s">
        <v>299</v>
      </c>
      <c r="H629" s="34">
        <v>10</v>
      </c>
      <c r="I629" s="34">
        <v>1018</v>
      </c>
      <c r="J629" s="35" t="s">
        <v>300</v>
      </c>
      <c r="K629" s="87">
        <v>81.02</v>
      </c>
      <c r="L629" s="207"/>
      <c r="M629" s="178"/>
      <c r="N629" s="178"/>
      <c r="O629" s="185"/>
      <c r="P629" s="24"/>
    </row>
    <row r="630" spans="1:16">
      <c r="A630" s="184" t="s">
        <v>1816</v>
      </c>
      <c r="B630" s="194"/>
      <c r="C630" s="194"/>
      <c r="D630" s="194"/>
      <c r="E630" s="194"/>
      <c r="F630" s="34" t="s">
        <v>88</v>
      </c>
      <c r="G630" s="34" t="s">
        <v>295</v>
      </c>
      <c r="H630" s="34">
        <v>5</v>
      </c>
      <c r="I630" s="34">
        <v>503</v>
      </c>
      <c r="J630" s="35" t="s">
        <v>301</v>
      </c>
      <c r="K630" s="87">
        <v>122.36</v>
      </c>
      <c r="L630" s="207"/>
      <c r="M630" s="178"/>
      <c r="N630" s="178"/>
      <c r="O630" s="185"/>
      <c r="P630" s="24"/>
    </row>
    <row r="631" spans="1:16">
      <c r="A631" s="184" t="s">
        <v>1820</v>
      </c>
      <c r="B631" s="194" t="s">
        <v>1828</v>
      </c>
      <c r="C631" s="194">
        <v>20180005</v>
      </c>
      <c r="D631" s="194">
        <v>6</v>
      </c>
      <c r="E631" s="194">
        <v>1</v>
      </c>
      <c r="F631" s="36" t="s">
        <v>88</v>
      </c>
      <c r="G631" s="36" t="s">
        <v>295</v>
      </c>
      <c r="H631" s="36">
        <v>5</v>
      </c>
      <c r="I631" s="36">
        <v>508</v>
      </c>
      <c r="J631" s="35" t="s">
        <v>316</v>
      </c>
      <c r="K631" s="87">
        <v>18.100000000000001</v>
      </c>
      <c r="L631" s="207">
        <v>26.731879965661477</v>
      </c>
      <c r="M631" s="178">
        <f>15+4*D631/3+4*(E631/2)/3</f>
        <v>23.666666666666668</v>
      </c>
      <c r="N631" s="178">
        <f>L631-M631</f>
        <v>3.0652132989948093</v>
      </c>
      <c r="O631" s="185">
        <f>SUMPRODUCT(TEXT(N631-{0,5,15,25,35},"0;\0")*{0,2,3,3,7})</f>
        <v>0</v>
      </c>
      <c r="P631" s="24"/>
    </row>
    <row r="632" spans="1:16">
      <c r="A632" s="184" t="s">
        <v>1816</v>
      </c>
      <c r="B632" s="194"/>
      <c r="C632" s="194"/>
      <c r="D632" s="194"/>
      <c r="E632" s="194"/>
      <c r="F632" s="33" t="s">
        <v>88</v>
      </c>
      <c r="G632" s="34" t="s">
        <v>295</v>
      </c>
      <c r="H632" s="34">
        <v>6</v>
      </c>
      <c r="I632" s="34">
        <v>602</v>
      </c>
      <c r="J632" s="35" t="s">
        <v>307</v>
      </c>
      <c r="K632" s="87">
        <v>17.3</v>
      </c>
      <c r="L632" s="207"/>
      <c r="M632" s="178"/>
      <c r="N632" s="178"/>
      <c r="O632" s="185"/>
      <c r="P632" s="24"/>
    </row>
    <row r="633" spans="1:16">
      <c r="A633" s="184" t="s">
        <v>1816</v>
      </c>
      <c r="B633" s="194"/>
      <c r="C633" s="194"/>
      <c r="D633" s="194"/>
      <c r="E633" s="194"/>
      <c r="F633" s="34" t="s">
        <v>88</v>
      </c>
      <c r="G633" s="34" t="s">
        <v>295</v>
      </c>
      <c r="H633" s="34">
        <v>5</v>
      </c>
      <c r="I633" s="34">
        <v>503</v>
      </c>
      <c r="J633" s="35" t="s">
        <v>301</v>
      </c>
      <c r="K633" s="87">
        <v>122.36</v>
      </c>
      <c r="L633" s="207"/>
      <c r="M633" s="178"/>
      <c r="N633" s="178"/>
      <c r="O633" s="185"/>
      <c r="P633" s="24"/>
    </row>
    <row r="634" spans="1:16">
      <c r="A634" s="184" t="s">
        <v>1816</v>
      </c>
      <c r="B634" s="194"/>
      <c r="C634" s="194"/>
      <c r="D634" s="194"/>
      <c r="E634" s="194"/>
      <c r="F634" s="34" t="s">
        <v>1817</v>
      </c>
      <c r="G634" s="34" t="s">
        <v>1818</v>
      </c>
      <c r="H634" s="34">
        <v>4</v>
      </c>
      <c r="I634" s="34">
        <v>412</v>
      </c>
      <c r="J634" s="35" t="s">
        <v>1827</v>
      </c>
      <c r="K634" s="87">
        <v>29.13</v>
      </c>
      <c r="L634" s="207"/>
      <c r="M634" s="178"/>
      <c r="N634" s="178"/>
      <c r="O634" s="185"/>
      <c r="P634" s="24"/>
    </row>
    <row r="635" spans="1:16">
      <c r="A635" s="184" t="s">
        <v>1816</v>
      </c>
      <c r="B635" s="194"/>
      <c r="C635" s="194"/>
      <c r="D635" s="194"/>
      <c r="E635" s="194"/>
      <c r="F635" s="33" t="s">
        <v>120</v>
      </c>
      <c r="G635" s="34" t="s">
        <v>291</v>
      </c>
      <c r="H635" s="34">
        <v>3</v>
      </c>
      <c r="I635" s="34">
        <v>362</v>
      </c>
      <c r="J635" s="35" t="s">
        <v>292</v>
      </c>
      <c r="K635" s="87">
        <v>64.819999999999993</v>
      </c>
      <c r="L635" s="207"/>
      <c r="M635" s="178"/>
      <c r="N635" s="178"/>
      <c r="O635" s="185"/>
      <c r="P635" s="24"/>
    </row>
    <row r="636" spans="1:16">
      <c r="A636" s="184" t="s">
        <v>1816</v>
      </c>
      <c r="B636" s="194"/>
      <c r="C636" s="194"/>
      <c r="D636" s="194"/>
      <c r="E636" s="194"/>
      <c r="F636" s="33" t="s">
        <v>120</v>
      </c>
      <c r="G636" s="34" t="s">
        <v>295</v>
      </c>
      <c r="H636" s="34">
        <v>4</v>
      </c>
      <c r="I636" s="34">
        <v>407</v>
      </c>
      <c r="J636" s="35" t="s">
        <v>1825</v>
      </c>
      <c r="K636" s="87">
        <v>16.48</v>
      </c>
      <c r="L636" s="207"/>
      <c r="M636" s="178"/>
      <c r="N636" s="178"/>
      <c r="O636" s="185"/>
      <c r="P636" s="24"/>
    </row>
    <row r="637" spans="1:16" ht="24">
      <c r="A637" s="184" t="s">
        <v>1816</v>
      </c>
      <c r="B637" s="194"/>
      <c r="C637" s="194"/>
      <c r="D637" s="194"/>
      <c r="E637" s="194"/>
      <c r="F637" s="34" t="s">
        <v>88</v>
      </c>
      <c r="G637" s="34" t="s">
        <v>295</v>
      </c>
      <c r="H637" s="34">
        <v>6</v>
      </c>
      <c r="I637" s="34">
        <v>609</v>
      </c>
      <c r="J637" s="35" t="s">
        <v>298</v>
      </c>
      <c r="K637" s="87">
        <v>89.61</v>
      </c>
      <c r="L637" s="207"/>
      <c r="M637" s="178"/>
      <c r="N637" s="178"/>
      <c r="O637" s="185"/>
      <c r="P637" s="24"/>
    </row>
    <row r="638" spans="1:16" ht="24">
      <c r="A638" s="184" t="s">
        <v>1816</v>
      </c>
      <c r="B638" s="194"/>
      <c r="C638" s="194"/>
      <c r="D638" s="194"/>
      <c r="E638" s="194"/>
      <c r="F638" s="34" t="s">
        <v>88</v>
      </c>
      <c r="G638" s="34" t="s">
        <v>299</v>
      </c>
      <c r="H638" s="34">
        <v>10</v>
      </c>
      <c r="I638" s="34">
        <v>1018</v>
      </c>
      <c r="J638" s="35" t="s">
        <v>300</v>
      </c>
      <c r="K638" s="87">
        <v>81.02</v>
      </c>
      <c r="L638" s="207"/>
      <c r="M638" s="178"/>
      <c r="N638" s="178"/>
      <c r="O638" s="185"/>
      <c r="P638" s="24"/>
    </row>
    <row r="639" spans="1:16">
      <c r="A639" s="184" t="s">
        <v>1816</v>
      </c>
      <c r="B639" s="194"/>
      <c r="C639" s="194"/>
      <c r="D639" s="194"/>
      <c r="E639" s="194"/>
      <c r="F639" s="34" t="s">
        <v>88</v>
      </c>
      <c r="G639" s="34" t="s">
        <v>295</v>
      </c>
      <c r="H639" s="34">
        <v>5</v>
      </c>
      <c r="I639" s="34">
        <v>503</v>
      </c>
      <c r="J639" s="35" t="s">
        <v>301</v>
      </c>
      <c r="K639" s="87">
        <v>122.36</v>
      </c>
      <c r="L639" s="207"/>
      <c r="M639" s="178"/>
      <c r="N639" s="178"/>
      <c r="O639" s="185"/>
      <c r="P639" s="24"/>
    </row>
    <row r="640" spans="1:16">
      <c r="A640" s="184" t="s">
        <v>1816</v>
      </c>
      <c r="B640" s="194" t="s">
        <v>358</v>
      </c>
      <c r="C640" s="194">
        <v>20090026</v>
      </c>
      <c r="D640" s="194">
        <v>4</v>
      </c>
      <c r="E640" s="194">
        <v>2</v>
      </c>
      <c r="F640" s="36" t="s">
        <v>120</v>
      </c>
      <c r="G640" s="36" t="s">
        <v>291</v>
      </c>
      <c r="H640" s="36">
        <v>4</v>
      </c>
      <c r="I640" s="36">
        <v>458</v>
      </c>
      <c r="J640" s="35" t="s">
        <v>294</v>
      </c>
      <c r="K640" s="87">
        <v>28.01</v>
      </c>
      <c r="L640" s="207">
        <v>21.365977035258549</v>
      </c>
      <c r="M640" s="178">
        <f>15+4*D640/3+4*(E640/2)/3</f>
        <v>21.666666666666664</v>
      </c>
      <c r="N640" s="178">
        <f>L640-M640</f>
        <v>-0.30068963140811533</v>
      </c>
      <c r="O640" s="185">
        <f>SUMPRODUCT(TEXT(N640-{0,5,15,25,35},"0;\0")*{0,2,3,3,7})</f>
        <v>0</v>
      </c>
      <c r="P640" s="24"/>
    </row>
    <row r="641" spans="1:16">
      <c r="A641" s="184" t="s">
        <v>2126</v>
      </c>
      <c r="B641" s="194"/>
      <c r="C641" s="194"/>
      <c r="D641" s="194"/>
      <c r="E641" s="194"/>
      <c r="F641" s="34" t="s">
        <v>120</v>
      </c>
      <c r="G641" s="34" t="s">
        <v>295</v>
      </c>
      <c r="H641" s="34">
        <v>5</v>
      </c>
      <c r="I641" s="34">
        <v>500</v>
      </c>
      <c r="J641" s="35" t="s">
        <v>305</v>
      </c>
      <c r="K641" s="87">
        <v>33.799999999999997</v>
      </c>
      <c r="L641" s="207"/>
      <c r="M641" s="178"/>
      <c r="N641" s="178"/>
      <c r="O641" s="185"/>
      <c r="P641" s="24"/>
    </row>
    <row r="642" spans="1:16">
      <c r="A642" s="184" t="s">
        <v>2126</v>
      </c>
      <c r="B642" s="194"/>
      <c r="C642" s="194"/>
      <c r="D642" s="194"/>
      <c r="E642" s="194"/>
      <c r="F642" s="34" t="s">
        <v>2127</v>
      </c>
      <c r="G642" s="34" t="s">
        <v>295</v>
      </c>
      <c r="H642" s="34">
        <v>4</v>
      </c>
      <c r="I642" s="34">
        <v>410</v>
      </c>
      <c r="J642" s="35" t="s">
        <v>354</v>
      </c>
      <c r="K642" s="87">
        <v>16.48</v>
      </c>
      <c r="L642" s="207"/>
      <c r="M642" s="178"/>
      <c r="N642" s="178"/>
      <c r="O642" s="185"/>
      <c r="P642" s="24"/>
    </row>
    <row r="643" spans="1:16">
      <c r="A643" s="184" t="s">
        <v>2126</v>
      </c>
      <c r="B643" s="194"/>
      <c r="C643" s="194"/>
      <c r="D643" s="194"/>
      <c r="E643" s="194"/>
      <c r="F643" s="34" t="s">
        <v>2127</v>
      </c>
      <c r="G643" s="34" t="s">
        <v>2128</v>
      </c>
      <c r="H643" s="34">
        <v>4</v>
      </c>
      <c r="I643" s="34">
        <v>415</v>
      </c>
      <c r="J643" s="35" t="s">
        <v>2129</v>
      </c>
      <c r="K643" s="87">
        <v>27.47</v>
      </c>
      <c r="L643" s="207"/>
      <c r="M643" s="178"/>
      <c r="N643" s="178"/>
      <c r="O643" s="185"/>
      <c r="P643" s="24"/>
    </row>
    <row r="644" spans="1:16">
      <c r="A644" s="184" t="s">
        <v>2126</v>
      </c>
      <c r="B644" s="194"/>
      <c r="C644" s="194"/>
      <c r="D644" s="194"/>
      <c r="E644" s="194"/>
      <c r="F644" s="33" t="s">
        <v>120</v>
      </c>
      <c r="G644" s="34" t="s">
        <v>291</v>
      </c>
      <c r="H644" s="34">
        <v>3</v>
      </c>
      <c r="I644" s="34">
        <v>362</v>
      </c>
      <c r="J644" s="35" t="s">
        <v>292</v>
      </c>
      <c r="K644" s="87">
        <v>64.819999999999993</v>
      </c>
      <c r="L644" s="207"/>
      <c r="M644" s="178"/>
      <c r="N644" s="178"/>
      <c r="O644" s="185"/>
      <c r="P644" s="24"/>
    </row>
    <row r="645" spans="1:16">
      <c r="A645" s="184" t="s">
        <v>2126</v>
      </c>
      <c r="B645" s="194"/>
      <c r="C645" s="194"/>
      <c r="D645" s="194"/>
      <c r="E645" s="194"/>
      <c r="F645" s="33" t="s">
        <v>120</v>
      </c>
      <c r="G645" s="34" t="s">
        <v>295</v>
      </c>
      <c r="H645" s="34">
        <v>4</v>
      </c>
      <c r="I645" s="34">
        <v>407</v>
      </c>
      <c r="J645" s="35" t="s">
        <v>2130</v>
      </c>
      <c r="K645" s="87">
        <v>16.48</v>
      </c>
      <c r="L645" s="207"/>
      <c r="M645" s="178"/>
      <c r="N645" s="178"/>
      <c r="O645" s="185"/>
      <c r="P645" s="24"/>
    </row>
    <row r="646" spans="1:16" ht="24">
      <c r="A646" s="184" t="s">
        <v>2126</v>
      </c>
      <c r="B646" s="194"/>
      <c r="C646" s="194"/>
      <c r="D646" s="194"/>
      <c r="E646" s="194"/>
      <c r="F646" s="34" t="s">
        <v>88</v>
      </c>
      <c r="G646" s="34" t="s">
        <v>295</v>
      </c>
      <c r="H646" s="34">
        <v>6</v>
      </c>
      <c r="I646" s="34">
        <v>609</v>
      </c>
      <c r="J646" s="35" t="s">
        <v>298</v>
      </c>
      <c r="K646" s="87">
        <v>89.61</v>
      </c>
      <c r="L646" s="207"/>
      <c r="M646" s="178"/>
      <c r="N646" s="178"/>
      <c r="O646" s="185"/>
      <c r="P646" s="24"/>
    </row>
    <row r="647" spans="1:16" ht="24">
      <c r="A647" s="184" t="s">
        <v>2126</v>
      </c>
      <c r="B647" s="194"/>
      <c r="C647" s="194"/>
      <c r="D647" s="194"/>
      <c r="E647" s="194"/>
      <c r="F647" s="34" t="s">
        <v>88</v>
      </c>
      <c r="G647" s="34" t="s">
        <v>299</v>
      </c>
      <c r="H647" s="34">
        <v>10</v>
      </c>
      <c r="I647" s="34">
        <v>1018</v>
      </c>
      <c r="J647" s="35" t="s">
        <v>300</v>
      </c>
      <c r="K647" s="87">
        <v>81.02</v>
      </c>
      <c r="L647" s="207"/>
      <c r="M647" s="178"/>
      <c r="N647" s="178"/>
      <c r="O647" s="185"/>
      <c r="P647" s="24"/>
    </row>
    <row r="648" spans="1:16">
      <c r="A648" s="184" t="s">
        <v>2131</v>
      </c>
      <c r="B648" s="194" t="s">
        <v>2132</v>
      </c>
      <c r="C648" s="194">
        <v>20170107</v>
      </c>
      <c r="D648" s="194">
        <v>10</v>
      </c>
      <c r="E648" s="194">
        <v>0</v>
      </c>
      <c r="F648" s="36" t="s">
        <v>120</v>
      </c>
      <c r="G648" s="36" t="s">
        <v>291</v>
      </c>
      <c r="H648" s="36">
        <v>4</v>
      </c>
      <c r="I648" s="36">
        <v>456</v>
      </c>
      <c r="J648" s="35" t="s">
        <v>294</v>
      </c>
      <c r="K648" s="87">
        <v>28.09</v>
      </c>
      <c r="L648" s="207">
        <v>32.380946732228246</v>
      </c>
      <c r="M648" s="178">
        <f>15+4*D648/3+4*(E648/2)/3</f>
        <v>28.333333333333336</v>
      </c>
      <c r="N648" s="178">
        <f>L648-M648</f>
        <v>4.0476133988949101</v>
      </c>
      <c r="O648" s="185">
        <f>SUMPRODUCT(TEXT(N648-{0,5,15,25,35},"0;\0")*{0,2,3,3,7})</f>
        <v>0</v>
      </c>
      <c r="P648" s="24"/>
    </row>
    <row r="649" spans="1:16">
      <c r="A649" s="184" t="s">
        <v>2126</v>
      </c>
      <c r="B649" s="194"/>
      <c r="C649" s="194"/>
      <c r="D649" s="194"/>
      <c r="E649" s="194"/>
      <c r="F649" s="34" t="s">
        <v>88</v>
      </c>
      <c r="G649" s="34" t="s">
        <v>295</v>
      </c>
      <c r="H649" s="34">
        <v>6</v>
      </c>
      <c r="I649" s="34">
        <v>604</v>
      </c>
      <c r="J649" s="35" t="s">
        <v>311</v>
      </c>
      <c r="K649" s="87">
        <v>29.32</v>
      </c>
      <c r="L649" s="207"/>
      <c r="M649" s="178"/>
      <c r="N649" s="178"/>
      <c r="O649" s="185"/>
      <c r="P649" s="24"/>
    </row>
    <row r="650" spans="1:16">
      <c r="A650" s="184" t="s">
        <v>2126</v>
      </c>
      <c r="B650" s="194"/>
      <c r="C650" s="194"/>
      <c r="D650" s="194"/>
      <c r="E650" s="194"/>
      <c r="F650" s="34" t="s">
        <v>120</v>
      </c>
      <c r="G650" s="34" t="s">
        <v>291</v>
      </c>
      <c r="H650" s="34">
        <v>4</v>
      </c>
      <c r="I650" s="34">
        <v>454</v>
      </c>
      <c r="J650" s="35" t="s">
        <v>318</v>
      </c>
      <c r="K650" s="87">
        <v>25.86</v>
      </c>
      <c r="L650" s="207"/>
      <c r="M650" s="178"/>
      <c r="N650" s="178"/>
      <c r="O650" s="185"/>
      <c r="P650" s="24"/>
    </row>
    <row r="651" spans="1:16">
      <c r="A651" s="184" t="s">
        <v>2126</v>
      </c>
      <c r="B651" s="194"/>
      <c r="C651" s="194"/>
      <c r="D651" s="194"/>
      <c r="E651" s="194"/>
      <c r="F651" s="33" t="s">
        <v>120</v>
      </c>
      <c r="G651" s="34" t="s">
        <v>291</v>
      </c>
      <c r="H651" s="34">
        <v>3</v>
      </c>
      <c r="I651" s="34">
        <v>362</v>
      </c>
      <c r="J651" s="35" t="s">
        <v>292</v>
      </c>
      <c r="K651" s="87">
        <v>64.819999999999993</v>
      </c>
      <c r="L651" s="207"/>
      <c r="M651" s="178"/>
      <c r="N651" s="178"/>
      <c r="O651" s="185"/>
      <c r="P651" s="24"/>
    </row>
    <row r="652" spans="1:16">
      <c r="A652" s="184" t="s">
        <v>2126</v>
      </c>
      <c r="B652" s="194"/>
      <c r="C652" s="194"/>
      <c r="D652" s="194"/>
      <c r="E652" s="194"/>
      <c r="F652" s="33" t="s">
        <v>120</v>
      </c>
      <c r="G652" s="34" t="s">
        <v>295</v>
      </c>
      <c r="H652" s="34">
        <v>4</v>
      </c>
      <c r="I652" s="34">
        <v>407</v>
      </c>
      <c r="J652" s="35" t="s">
        <v>2130</v>
      </c>
      <c r="K652" s="87">
        <v>16.48</v>
      </c>
      <c r="L652" s="207"/>
      <c r="M652" s="178"/>
      <c r="N652" s="178"/>
      <c r="O652" s="185"/>
      <c r="P652" s="24"/>
    </row>
    <row r="653" spans="1:16" ht="24">
      <c r="A653" s="184" t="s">
        <v>2126</v>
      </c>
      <c r="B653" s="194"/>
      <c r="C653" s="194"/>
      <c r="D653" s="194"/>
      <c r="E653" s="194"/>
      <c r="F653" s="34" t="s">
        <v>88</v>
      </c>
      <c r="G653" s="34" t="s">
        <v>295</v>
      </c>
      <c r="H653" s="34">
        <v>6</v>
      </c>
      <c r="I653" s="34">
        <v>609</v>
      </c>
      <c r="J653" s="35" t="s">
        <v>298</v>
      </c>
      <c r="K653" s="87">
        <v>89.61</v>
      </c>
      <c r="L653" s="207"/>
      <c r="M653" s="178"/>
      <c r="N653" s="178"/>
      <c r="O653" s="185"/>
      <c r="P653" s="24"/>
    </row>
    <row r="654" spans="1:16">
      <c r="A654" s="184" t="s">
        <v>2126</v>
      </c>
      <c r="B654" s="194"/>
      <c r="C654" s="194"/>
      <c r="D654" s="194"/>
      <c r="E654" s="194"/>
      <c r="F654" s="34" t="s">
        <v>120</v>
      </c>
      <c r="G654" s="34" t="s">
        <v>295</v>
      </c>
      <c r="H654" s="34">
        <v>4</v>
      </c>
      <c r="I654" s="34">
        <v>402</v>
      </c>
      <c r="J654" s="35" t="s">
        <v>359</v>
      </c>
      <c r="K654" s="87">
        <v>16.48</v>
      </c>
      <c r="L654" s="207"/>
      <c r="M654" s="178"/>
      <c r="N654" s="178"/>
      <c r="O654" s="185"/>
      <c r="P654" s="24"/>
    </row>
    <row r="655" spans="1:16" ht="24">
      <c r="A655" s="184" t="s">
        <v>2126</v>
      </c>
      <c r="B655" s="194"/>
      <c r="C655" s="194"/>
      <c r="D655" s="194"/>
      <c r="E655" s="194"/>
      <c r="F655" s="34" t="s">
        <v>88</v>
      </c>
      <c r="G655" s="34" t="s">
        <v>299</v>
      </c>
      <c r="H655" s="34">
        <v>10</v>
      </c>
      <c r="I655" s="34">
        <v>1018</v>
      </c>
      <c r="J655" s="35" t="s">
        <v>300</v>
      </c>
      <c r="K655" s="87">
        <v>81.02</v>
      </c>
      <c r="L655" s="207"/>
      <c r="M655" s="178"/>
      <c r="N655" s="178"/>
      <c r="O655" s="185"/>
      <c r="P655" s="24"/>
    </row>
    <row r="656" spans="1:16">
      <c r="A656" s="184" t="s">
        <v>2126</v>
      </c>
      <c r="B656" s="194" t="s">
        <v>360</v>
      </c>
      <c r="C656" s="194">
        <v>20010045</v>
      </c>
      <c r="D656" s="194">
        <v>6</v>
      </c>
      <c r="E656" s="194">
        <v>2</v>
      </c>
      <c r="F656" s="36" t="s">
        <v>120</v>
      </c>
      <c r="G656" s="36" t="s">
        <v>291</v>
      </c>
      <c r="H656" s="36">
        <v>4</v>
      </c>
      <c r="I656" s="36">
        <v>459</v>
      </c>
      <c r="J656" s="35" t="s">
        <v>294</v>
      </c>
      <c r="K656" s="87">
        <v>25.82</v>
      </c>
      <c r="L656" s="207">
        <v>27.353550264550265</v>
      </c>
      <c r="M656" s="178">
        <f>15+4*D656/3+4*(E656/2)/3</f>
        <v>24.333333333333332</v>
      </c>
      <c r="N656" s="178">
        <f>L656-M656</f>
        <v>3.0202169312169325</v>
      </c>
      <c r="O656" s="185">
        <f>SUMPRODUCT(TEXT(N656-{0,5,15,25,35},"0;\0")*{0,2,3,3,7})</f>
        <v>0</v>
      </c>
      <c r="P656" s="24"/>
    </row>
    <row r="657" spans="1:16">
      <c r="A657" s="184" t="s">
        <v>2126</v>
      </c>
      <c r="B657" s="194"/>
      <c r="C657" s="194"/>
      <c r="D657" s="194"/>
      <c r="E657" s="194"/>
      <c r="F657" s="33" t="s">
        <v>120</v>
      </c>
      <c r="G657" s="34" t="s">
        <v>291</v>
      </c>
      <c r="H657" s="34">
        <v>3</v>
      </c>
      <c r="I657" s="34">
        <v>352</v>
      </c>
      <c r="J657" s="35" t="s">
        <v>294</v>
      </c>
      <c r="K657" s="87">
        <v>25.81</v>
      </c>
      <c r="L657" s="207"/>
      <c r="M657" s="178"/>
      <c r="N657" s="178"/>
      <c r="O657" s="185"/>
      <c r="P657" s="24"/>
    </row>
    <row r="658" spans="1:16">
      <c r="A658" s="184" t="s">
        <v>2126</v>
      </c>
      <c r="B658" s="194"/>
      <c r="C658" s="194"/>
      <c r="D658" s="194"/>
      <c r="E658" s="194"/>
      <c r="F658" s="34" t="s">
        <v>88</v>
      </c>
      <c r="G658" s="34" t="s">
        <v>295</v>
      </c>
      <c r="H658" s="34">
        <v>6</v>
      </c>
      <c r="I658" s="34">
        <v>601</v>
      </c>
      <c r="J658" s="35" t="s">
        <v>307</v>
      </c>
      <c r="K658" s="87">
        <v>18.100000000000001</v>
      </c>
      <c r="L658" s="207"/>
      <c r="M658" s="178"/>
      <c r="N658" s="178"/>
      <c r="O658" s="185"/>
      <c r="P658" s="24"/>
    </row>
    <row r="659" spans="1:16" ht="24">
      <c r="A659" s="184" t="s">
        <v>2126</v>
      </c>
      <c r="B659" s="194"/>
      <c r="C659" s="194"/>
      <c r="D659" s="194"/>
      <c r="E659" s="194"/>
      <c r="F659" s="33" t="s">
        <v>120</v>
      </c>
      <c r="G659" s="34" t="s">
        <v>291</v>
      </c>
      <c r="H659" s="34">
        <v>3</v>
      </c>
      <c r="I659" s="24">
        <v>453</v>
      </c>
      <c r="J659" s="35" t="s">
        <v>293</v>
      </c>
      <c r="K659" s="87">
        <v>74.27</v>
      </c>
      <c r="L659" s="207"/>
      <c r="M659" s="178"/>
      <c r="N659" s="178"/>
      <c r="O659" s="185"/>
      <c r="P659" s="24"/>
    </row>
    <row r="660" spans="1:16">
      <c r="A660" s="184" t="s">
        <v>2126</v>
      </c>
      <c r="B660" s="194"/>
      <c r="C660" s="194"/>
      <c r="D660" s="194"/>
      <c r="E660" s="194"/>
      <c r="F660" s="33" t="s">
        <v>2127</v>
      </c>
      <c r="G660" s="34" t="s">
        <v>2128</v>
      </c>
      <c r="H660" s="34">
        <v>6</v>
      </c>
      <c r="I660" s="34">
        <v>600</v>
      </c>
      <c r="J660" s="35" t="s">
        <v>2133</v>
      </c>
      <c r="K660" s="87">
        <v>33.799999999999997</v>
      </c>
      <c r="L660" s="207"/>
      <c r="M660" s="178"/>
      <c r="N660" s="178"/>
      <c r="O660" s="185"/>
      <c r="P660" s="24"/>
    </row>
    <row r="661" spans="1:16">
      <c r="A661" s="184" t="s">
        <v>2126</v>
      </c>
      <c r="B661" s="194"/>
      <c r="C661" s="194"/>
      <c r="D661" s="194"/>
      <c r="E661" s="194"/>
      <c r="F661" s="34" t="s">
        <v>2127</v>
      </c>
      <c r="G661" s="34" t="s">
        <v>2128</v>
      </c>
      <c r="H661" s="34">
        <v>4</v>
      </c>
      <c r="I661" s="34">
        <v>412</v>
      </c>
      <c r="J661" s="35" t="s">
        <v>2134</v>
      </c>
      <c r="K661" s="87">
        <v>29.13</v>
      </c>
      <c r="L661" s="207"/>
      <c r="M661" s="178"/>
      <c r="N661" s="178"/>
      <c r="O661" s="185"/>
      <c r="P661" s="24"/>
    </row>
    <row r="662" spans="1:16">
      <c r="A662" s="184" t="s">
        <v>2126</v>
      </c>
      <c r="B662" s="194"/>
      <c r="C662" s="194"/>
      <c r="D662" s="194"/>
      <c r="E662" s="194"/>
      <c r="F662" s="33" t="s">
        <v>120</v>
      </c>
      <c r="G662" s="34" t="s">
        <v>291</v>
      </c>
      <c r="H662" s="34">
        <v>3</v>
      </c>
      <c r="I662" s="34">
        <v>362</v>
      </c>
      <c r="J662" s="35" t="s">
        <v>292</v>
      </c>
      <c r="K662" s="87">
        <v>64.819999999999993</v>
      </c>
      <c r="L662" s="207"/>
      <c r="M662" s="178"/>
      <c r="N662" s="178"/>
      <c r="O662" s="185"/>
      <c r="P662" s="24"/>
    </row>
    <row r="663" spans="1:16">
      <c r="A663" s="184" t="s">
        <v>2126</v>
      </c>
      <c r="B663" s="194"/>
      <c r="C663" s="194"/>
      <c r="D663" s="194"/>
      <c r="E663" s="194"/>
      <c r="F663" s="33" t="s">
        <v>120</v>
      </c>
      <c r="G663" s="34" t="s">
        <v>295</v>
      </c>
      <c r="H663" s="34">
        <v>4</v>
      </c>
      <c r="I663" s="34">
        <v>407</v>
      </c>
      <c r="J663" s="35" t="s">
        <v>2130</v>
      </c>
      <c r="K663" s="87">
        <v>16.48</v>
      </c>
      <c r="L663" s="207"/>
      <c r="M663" s="178"/>
      <c r="N663" s="178"/>
      <c r="O663" s="185"/>
      <c r="P663" s="24"/>
    </row>
    <row r="664" spans="1:16">
      <c r="A664" s="184" t="s">
        <v>2126</v>
      </c>
      <c r="B664" s="194"/>
      <c r="C664" s="194"/>
      <c r="D664" s="194"/>
      <c r="E664" s="194"/>
      <c r="F664" s="34" t="s">
        <v>88</v>
      </c>
      <c r="G664" s="34" t="s">
        <v>295</v>
      </c>
      <c r="H664" s="34">
        <v>5</v>
      </c>
      <c r="I664" s="34">
        <v>506</v>
      </c>
      <c r="J664" s="35" t="s">
        <v>302</v>
      </c>
      <c r="K664" s="87">
        <v>60.26</v>
      </c>
      <c r="L664" s="207"/>
      <c r="M664" s="178"/>
      <c r="N664" s="178"/>
      <c r="O664" s="185"/>
      <c r="P664" s="24"/>
    </row>
    <row r="665" spans="1:16">
      <c r="A665" s="184" t="s">
        <v>2131</v>
      </c>
      <c r="B665" s="194" t="s">
        <v>2135</v>
      </c>
      <c r="C665" s="194">
        <v>20170143</v>
      </c>
      <c r="D665" s="194">
        <v>0</v>
      </c>
      <c r="E665" s="194">
        <v>0</v>
      </c>
      <c r="F665" s="33" t="s">
        <v>120</v>
      </c>
      <c r="G665" s="34" t="s">
        <v>291</v>
      </c>
      <c r="H665" s="34">
        <v>3</v>
      </c>
      <c r="I665" s="34">
        <v>362</v>
      </c>
      <c r="J665" s="35" t="s">
        <v>292</v>
      </c>
      <c r="K665" s="87">
        <v>64.819999999999993</v>
      </c>
      <c r="L665" s="207">
        <v>18.214762718762717</v>
      </c>
      <c r="M665" s="178">
        <f>15+4*D665/3+4*(E665/2)/3</f>
        <v>15</v>
      </c>
      <c r="N665" s="178">
        <f>L665-M665</f>
        <v>3.2147627187627172</v>
      </c>
      <c r="O665" s="185">
        <f>SUMPRODUCT(TEXT(N665-{0,5,15,25,35},"0;\0")*{0,2,3,3,7})</f>
        <v>0</v>
      </c>
      <c r="P665" s="24"/>
    </row>
    <row r="666" spans="1:16">
      <c r="A666" s="184" t="s">
        <v>2126</v>
      </c>
      <c r="B666" s="194"/>
      <c r="C666" s="194"/>
      <c r="D666" s="194"/>
      <c r="E666" s="194"/>
      <c r="F666" s="36" t="s">
        <v>88</v>
      </c>
      <c r="G666" s="36" t="s">
        <v>295</v>
      </c>
      <c r="H666" s="36">
        <v>5</v>
      </c>
      <c r="I666" s="36">
        <v>508</v>
      </c>
      <c r="J666" s="35" t="s">
        <v>316</v>
      </c>
      <c r="K666" s="87">
        <v>18.100000000000001</v>
      </c>
      <c r="L666" s="207"/>
      <c r="M666" s="178"/>
      <c r="N666" s="178"/>
      <c r="O666" s="185"/>
      <c r="P666" s="24"/>
    </row>
    <row r="667" spans="1:16">
      <c r="A667" s="184" t="s">
        <v>2126</v>
      </c>
      <c r="B667" s="194"/>
      <c r="C667" s="194"/>
      <c r="D667" s="194"/>
      <c r="E667" s="194"/>
      <c r="F667" s="33" t="s">
        <v>120</v>
      </c>
      <c r="G667" s="34" t="s">
        <v>295</v>
      </c>
      <c r="H667" s="34">
        <v>4</v>
      </c>
      <c r="I667" s="34">
        <v>407</v>
      </c>
      <c r="J667" s="35" t="s">
        <v>2130</v>
      </c>
      <c r="K667" s="87">
        <v>16.48</v>
      </c>
      <c r="L667" s="207"/>
      <c r="M667" s="178"/>
      <c r="N667" s="178"/>
      <c r="O667" s="185"/>
      <c r="P667" s="24"/>
    </row>
    <row r="668" spans="1:16">
      <c r="A668" s="184" t="s">
        <v>2126</v>
      </c>
      <c r="B668" s="194"/>
      <c r="C668" s="194"/>
      <c r="D668" s="194"/>
      <c r="E668" s="194"/>
      <c r="F668" s="34" t="s">
        <v>88</v>
      </c>
      <c r="G668" s="34" t="s">
        <v>295</v>
      </c>
      <c r="H668" s="34">
        <v>6</v>
      </c>
      <c r="I668" s="34">
        <v>602</v>
      </c>
      <c r="J668" s="35" t="s">
        <v>307</v>
      </c>
      <c r="K668" s="87">
        <v>17.3</v>
      </c>
      <c r="L668" s="207"/>
      <c r="M668" s="178"/>
      <c r="N668" s="178"/>
      <c r="O668" s="185"/>
      <c r="P668" s="24"/>
    </row>
    <row r="669" spans="1:16">
      <c r="A669" s="184" t="s">
        <v>2126</v>
      </c>
      <c r="B669" s="194"/>
      <c r="C669" s="194"/>
      <c r="D669" s="194"/>
      <c r="E669" s="194"/>
      <c r="F669" s="34" t="s">
        <v>88</v>
      </c>
      <c r="G669" s="34" t="s">
        <v>295</v>
      </c>
      <c r="H669" s="34">
        <v>5</v>
      </c>
      <c r="I669" s="34">
        <v>503</v>
      </c>
      <c r="J669" s="35" t="s">
        <v>301</v>
      </c>
      <c r="K669" s="87">
        <v>122.36</v>
      </c>
      <c r="L669" s="207"/>
      <c r="M669" s="178"/>
      <c r="N669" s="178"/>
      <c r="O669" s="185"/>
      <c r="P669" s="24"/>
    </row>
    <row r="670" spans="1:16">
      <c r="A670" s="184" t="s">
        <v>2126</v>
      </c>
      <c r="B670" s="194"/>
      <c r="C670" s="194"/>
      <c r="D670" s="194"/>
      <c r="E670" s="194"/>
      <c r="F670" s="34" t="s">
        <v>88</v>
      </c>
      <c r="G670" s="34" t="s">
        <v>295</v>
      </c>
      <c r="H670" s="34">
        <v>5</v>
      </c>
      <c r="I670" s="34">
        <v>506</v>
      </c>
      <c r="J670" s="35" t="s">
        <v>302</v>
      </c>
      <c r="K670" s="87">
        <v>60.26</v>
      </c>
      <c r="L670" s="207"/>
      <c r="M670" s="178"/>
      <c r="N670" s="178"/>
      <c r="O670" s="185"/>
      <c r="P670" s="24"/>
    </row>
    <row r="671" spans="1:16">
      <c r="A671" s="184" t="s">
        <v>2131</v>
      </c>
      <c r="B671" s="194" t="s">
        <v>1829</v>
      </c>
      <c r="C671" s="194">
        <v>20100403</v>
      </c>
      <c r="D671" s="194">
        <v>5</v>
      </c>
      <c r="E671" s="194">
        <v>0</v>
      </c>
      <c r="F671" s="36" t="s">
        <v>120</v>
      </c>
      <c r="G671" s="36" t="s">
        <v>291</v>
      </c>
      <c r="H671" s="36">
        <v>4</v>
      </c>
      <c r="I671" s="36">
        <v>458</v>
      </c>
      <c r="J671" s="35" t="s">
        <v>294</v>
      </c>
      <c r="K671" s="87">
        <v>28.01</v>
      </c>
      <c r="L671" s="207">
        <v>24.267310368591879</v>
      </c>
      <c r="M671" s="178">
        <f>15+4*D671/3+4*(E671/2)/3</f>
        <v>21.666666666666668</v>
      </c>
      <c r="N671" s="178">
        <f>L671-M671</f>
        <v>2.6006437019252111</v>
      </c>
      <c r="O671" s="185">
        <f>SUMPRODUCT(TEXT(N671-{0,5,15,25,35},"0;\0")*{0,2,3,3,7})</f>
        <v>0</v>
      </c>
      <c r="P671" s="24"/>
    </row>
    <row r="672" spans="1:16">
      <c r="A672" s="184" t="s">
        <v>1816</v>
      </c>
      <c r="B672" s="194"/>
      <c r="C672" s="194"/>
      <c r="D672" s="194"/>
      <c r="E672" s="194"/>
      <c r="F672" s="34" t="s">
        <v>120</v>
      </c>
      <c r="G672" s="34" t="s">
        <v>291</v>
      </c>
      <c r="H672" s="34">
        <v>3</v>
      </c>
      <c r="I672" s="34">
        <v>357</v>
      </c>
      <c r="J672" s="35" t="s">
        <v>294</v>
      </c>
      <c r="K672" s="87">
        <v>28.09</v>
      </c>
      <c r="L672" s="207"/>
      <c r="M672" s="178"/>
      <c r="N672" s="178"/>
      <c r="O672" s="185"/>
      <c r="P672" s="24"/>
    </row>
    <row r="673" spans="1:16">
      <c r="A673" s="184" t="s">
        <v>1816</v>
      </c>
      <c r="B673" s="194"/>
      <c r="C673" s="194"/>
      <c r="D673" s="194"/>
      <c r="E673" s="194"/>
      <c r="F673" s="33" t="s">
        <v>120</v>
      </c>
      <c r="G673" s="34" t="s">
        <v>291</v>
      </c>
      <c r="H673" s="34">
        <v>3</v>
      </c>
      <c r="I673" s="34">
        <v>362</v>
      </c>
      <c r="J673" s="35" t="s">
        <v>292</v>
      </c>
      <c r="K673" s="87">
        <v>64.819999999999993</v>
      </c>
      <c r="L673" s="207"/>
      <c r="M673" s="178"/>
      <c r="N673" s="178"/>
      <c r="O673" s="185"/>
      <c r="P673" s="24"/>
    </row>
    <row r="674" spans="1:16">
      <c r="A674" s="184" t="s">
        <v>1816</v>
      </c>
      <c r="B674" s="194"/>
      <c r="C674" s="194"/>
      <c r="D674" s="194"/>
      <c r="E674" s="194"/>
      <c r="F674" s="33" t="s">
        <v>120</v>
      </c>
      <c r="G674" s="34" t="s">
        <v>295</v>
      </c>
      <c r="H674" s="34">
        <v>4</v>
      </c>
      <c r="I674" s="34">
        <v>407</v>
      </c>
      <c r="J674" s="35" t="s">
        <v>1825</v>
      </c>
      <c r="K674" s="87">
        <v>16.48</v>
      </c>
      <c r="L674" s="207"/>
      <c r="M674" s="178"/>
      <c r="N674" s="178"/>
      <c r="O674" s="185"/>
      <c r="P674" s="24"/>
    </row>
    <row r="675" spans="1:16" ht="24">
      <c r="A675" s="184" t="s">
        <v>1816</v>
      </c>
      <c r="B675" s="194"/>
      <c r="C675" s="194"/>
      <c r="D675" s="194"/>
      <c r="E675" s="194"/>
      <c r="F675" s="34" t="s">
        <v>88</v>
      </c>
      <c r="G675" s="34" t="s">
        <v>295</v>
      </c>
      <c r="H675" s="34">
        <v>6</v>
      </c>
      <c r="I675" s="34">
        <v>609</v>
      </c>
      <c r="J675" s="35" t="s">
        <v>298</v>
      </c>
      <c r="K675" s="87">
        <v>89.61</v>
      </c>
      <c r="L675" s="207"/>
      <c r="M675" s="178"/>
      <c r="N675" s="178"/>
      <c r="O675" s="185"/>
      <c r="P675" s="24"/>
    </row>
    <row r="676" spans="1:16" ht="24">
      <c r="A676" s="184" t="s">
        <v>1816</v>
      </c>
      <c r="B676" s="194"/>
      <c r="C676" s="194"/>
      <c r="D676" s="194"/>
      <c r="E676" s="194"/>
      <c r="F676" s="34" t="s">
        <v>88</v>
      </c>
      <c r="G676" s="34" t="s">
        <v>299</v>
      </c>
      <c r="H676" s="34">
        <v>10</v>
      </c>
      <c r="I676" s="34">
        <v>1018</v>
      </c>
      <c r="J676" s="35" t="s">
        <v>300</v>
      </c>
      <c r="K676" s="87">
        <v>81.02</v>
      </c>
      <c r="L676" s="207"/>
      <c r="M676" s="178"/>
      <c r="N676" s="178"/>
      <c r="O676" s="185"/>
      <c r="P676" s="24"/>
    </row>
    <row r="677" spans="1:16">
      <c r="A677" s="184" t="s">
        <v>1816</v>
      </c>
      <c r="B677" s="194"/>
      <c r="C677" s="194"/>
      <c r="D677" s="194"/>
      <c r="E677" s="194"/>
      <c r="F677" s="34" t="s">
        <v>88</v>
      </c>
      <c r="G677" s="34" t="s">
        <v>295</v>
      </c>
      <c r="H677" s="34">
        <v>5</v>
      </c>
      <c r="I677" s="34">
        <v>503</v>
      </c>
      <c r="J677" s="35" t="s">
        <v>301</v>
      </c>
      <c r="K677" s="87">
        <v>122.36</v>
      </c>
      <c r="L677" s="207"/>
      <c r="M677" s="178"/>
      <c r="N677" s="178"/>
      <c r="O677" s="185"/>
      <c r="P677" s="24"/>
    </row>
    <row r="678" spans="1:16" ht="24">
      <c r="A678" s="184" t="s">
        <v>1816</v>
      </c>
      <c r="B678" s="177" t="s">
        <v>361</v>
      </c>
      <c r="C678" s="177">
        <v>20180238</v>
      </c>
      <c r="D678" s="177">
        <v>0</v>
      </c>
      <c r="E678" s="177">
        <v>2</v>
      </c>
      <c r="F678" s="33" t="s">
        <v>120</v>
      </c>
      <c r="G678" s="34" t="s">
        <v>2136</v>
      </c>
      <c r="H678" s="34">
        <v>3</v>
      </c>
      <c r="I678" s="24">
        <v>353</v>
      </c>
      <c r="J678" s="35" t="s">
        <v>2912</v>
      </c>
      <c r="K678" s="87">
        <v>74.22</v>
      </c>
      <c r="L678" s="207">
        <v>19.665069597069596</v>
      </c>
      <c r="M678" s="178">
        <f>15+4*D678/3+4*(D678/2)/3</f>
        <v>15</v>
      </c>
      <c r="N678" s="178">
        <f>L678-M678</f>
        <v>4.6650695970695963</v>
      </c>
      <c r="O678" s="177">
        <f>SUMPRODUCT(TEXT(N678-{0,5,15,25,35},"0;\0")*{0,2,3,3,7})</f>
        <v>0</v>
      </c>
      <c r="P678" s="24"/>
    </row>
    <row r="679" spans="1:16" ht="24">
      <c r="A679" s="184" t="s">
        <v>2913</v>
      </c>
      <c r="B679" s="177"/>
      <c r="C679" s="177"/>
      <c r="D679" s="177"/>
      <c r="E679" s="177"/>
      <c r="F679" s="33" t="s">
        <v>120</v>
      </c>
      <c r="G679" s="34" t="s">
        <v>291</v>
      </c>
      <c r="H679" s="34">
        <v>3</v>
      </c>
      <c r="I679" s="24">
        <v>453</v>
      </c>
      <c r="J679" s="35" t="s">
        <v>293</v>
      </c>
      <c r="K679" s="87">
        <v>74.27</v>
      </c>
      <c r="L679" s="207"/>
      <c r="M679" s="178"/>
      <c r="N679" s="178"/>
      <c r="O679" s="177"/>
      <c r="P679" s="24"/>
    </row>
    <row r="680" spans="1:16">
      <c r="A680" s="184" t="s">
        <v>2913</v>
      </c>
      <c r="B680" s="177"/>
      <c r="C680" s="177"/>
      <c r="D680" s="177"/>
      <c r="E680" s="177"/>
      <c r="F680" s="34" t="s">
        <v>88</v>
      </c>
      <c r="G680" s="34" t="s">
        <v>295</v>
      </c>
      <c r="H680" s="34">
        <v>5</v>
      </c>
      <c r="I680" s="34">
        <v>503</v>
      </c>
      <c r="J680" s="35" t="s">
        <v>301</v>
      </c>
      <c r="K680" s="87">
        <v>122.36</v>
      </c>
      <c r="L680" s="207"/>
      <c r="M680" s="178"/>
      <c r="N680" s="178"/>
      <c r="O680" s="177"/>
      <c r="P680" s="24"/>
    </row>
    <row r="681" spans="1:16" ht="24">
      <c r="A681" s="184" t="s">
        <v>2913</v>
      </c>
      <c r="B681" s="177" t="s">
        <v>362</v>
      </c>
      <c r="C681" s="177">
        <v>20180233</v>
      </c>
      <c r="D681" s="177">
        <v>6</v>
      </c>
      <c r="E681" s="177">
        <v>0</v>
      </c>
      <c r="F681" s="33" t="s">
        <v>120</v>
      </c>
      <c r="G681" s="34" t="s">
        <v>291</v>
      </c>
      <c r="H681" s="34">
        <v>3</v>
      </c>
      <c r="I681" s="24">
        <v>353</v>
      </c>
      <c r="J681" s="35" t="s">
        <v>297</v>
      </c>
      <c r="K681" s="87">
        <v>74.22</v>
      </c>
      <c r="L681" s="207">
        <v>26.283095238095235</v>
      </c>
      <c r="M681" s="178">
        <f>15+4*D681/3+4*(D681/2)/3</f>
        <v>27</v>
      </c>
      <c r="N681" s="178">
        <f>L681-M681</f>
        <v>-0.7169047619047646</v>
      </c>
      <c r="O681" s="177">
        <f>SUMPRODUCT(TEXT(N681-{0,5,15,25,35},"0;\0")*{0,2,3,3,7})</f>
        <v>0</v>
      </c>
      <c r="P681" s="24"/>
    </row>
    <row r="682" spans="1:16">
      <c r="A682" s="184" t="s">
        <v>2137</v>
      </c>
      <c r="B682" s="177"/>
      <c r="C682" s="177"/>
      <c r="D682" s="177"/>
      <c r="E682" s="177"/>
      <c r="F682" s="34" t="s">
        <v>2138</v>
      </c>
      <c r="G682" s="34" t="s">
        <v>2139</v>
      </c>
      <c r="H682" s="34">
        <v>4</v>
      </c>
      <c r="I682" s="34">
        <v>415</v>
      </c>
      <c r="J682" s="35" t="s">
        <v>2140</v>
      </c>
      <c r="K682" s="87">
        <v>27.47</v>
      </c>
      <c r="L682" s="207"/>
      <c r="M682" s="178"/>
      <c r="N682" s="178"/>
      <c r="O682" s="177"/>
      <c r="P682" s="24"/>
    </row>
    <row r="683" spans="1:16">
      <c r="A683" s="184" t="s">
        <v>2137</v>
      </c>
      <c r="B683" s="177"/>
      <c r="C683" s="177"/>
      <c r="D683" s="177"/>
      <c r="E683" s="177"/>
      <c r="F683" s="34" t="s">
        <v>2138</v>
      </c>
      <c r="G683" s="34" t="s">
        <v>2139</v>
      </c>
      <c r="H683" s="34">
        <v>4</v>
      </c>
      <c r="I683" s="34">
        <v>408</v>
      </c>
      <c r="J683" s="35" t="s">
        <v>2141</v>
      </c>
      <c r="K683" s="87">
        <v>60.28</v>
      </c>
      <c r="L683" s="207"/>
      <c r="M683" s="178"/>
      <c r="N683" s="178"/>
      <c r="O683" s="177"/>
      <c r="P683" s="24"/>
    </row>
    <row r="684" spans="1:16" ht="24">
      <c r="A684" s="184" t="s">
        <v>2137</v>
      </c>
      <c r="B684" s="177"/>
      <c r="C684" s="177"/>
      <c r="D684" s="177"/>
      <c r="E684" s="177"/>
      <c r="F684" s="33" t="s">
        <v>120</v>
      </c>
      <c r="G684" s="34" t="s">
        <v>291</v>
      </c>
      <c r="H684" s="34">
        <v>3</v>
      </c>
      <c r="I684" s="24">
        <v>453</v>
      </c>
      <c r="J684" s="35" t="s">
        <v>293</v>
      </c>
      <c r="K684" s="87">
        <v>74.27</v>
      </c>
      <c r="L684" s="207"/>
      <c r="M684" s="178"/>
      <c r="N684" s="178"/>
      <c r="O684" s="177"/>
      <c r="P684" s="24"/>
    </row>
    <row r="685" spans="1:16">
      <c r="A685" s="184" t="s">
        <v>2137</v>
      </c>
      <c r="B685" s="177"/>
      <c r="C685" s="177"/>
      <c r="D685" s="177"/>
      <c r="E685" s="177"/>
      <c r="F685" s="33" t="s">
        <v>88</v>
      </c>
      <c r="G685" s="34" t="s">
        <v>295</v>
      </c>
      <c r="H685" s="34">
        <v>5</v>
      </c>
      <c r="I685" s="34">
        <v>504</v>
      </c>
      <c r="J685" s="35" t="s">
        <v>348</v>
      </c>
      <c r="K685" s="87">
        <v>16.52</v>
      </c>
      <c r="L685" s="207"/>
      <c r="M685" s="178"/>
      <c r="N685" s="178"/>
      <c r="O685" s="177"/>
      <c r="P685" s="24"/>
    </row>
    <row r="686" spans="1:16" ht="24">
      <c r="A686" s="184" t="s">
        <v>2137</v>
      </c>
      <c r="B686" s="177" t="s">
        <v>363</v>
      </c>
      <c r="C686" s="177">
        <v>20180183</v>
      </c>
      <c r="D686" s="177">
        <v>4</v>
      </c>
      <c r="E686" s="177">
        <v>2</v>
      </c>
      <c r="F686" s="33" t="s">
        <v>120</v>
      </c>
      <c r="G686" s="34" t="s">
        <v>291</v>
      </c>
      <c r="H686" s="34">
        <v>3</v>
      </c>
      <c r="I686" s="24">
        <v>353</v>
      </c>
      <c r="J686" s="35" t="s">
        <v>297</v>
      </c>
      <c r="K686" s="87">
        <v>74.22</v>
      </c>
      <c r="L686" s="207">
        <v>22.484069597069599</v>
      </c>
      <c r="M686" s="178">
        <f>15+4*D686/3+4*(D686/2)/3</f>
        <v>23</v>
      </c>
      <c r="N686" s="178">
        <f>L686-M686</f>
        <v>-0.51593040293040104</v>
      </c>
      <c r="O686" s="177">
        <f>SUMPRODUCT(TEXT(N686-{0,5,15,25,35},"0;\0")*{0,2,3,3,7})</f>
        <v>0</v>
      </c>
      <c r="P686" s="24"/>
    </row>
    <row r="687" spans="1:16">
      <c r="A687" s="184" t="s">
        <v>2142</v>
      </c>
      <c r="B687" s="177"/>
      <c r="C687" s="177"/>
      <c r="D687" s="177"/>
      <c r="E687" s="177"/>
      <c r="F687" s="34" t="s">
        <v>2143</v>
      </c>
      <c r="G687" s="34" t="s">
        <v>2144</v>
      </c>
      <c r="H687" s="34">
        <v>4</v>
      </c>
      <c r="I687" s="34">
        <v>408</v>
      </c>
      <c r="J687" s="35" t="s">
        <v>2145</v>
      </c>
      <c r="K687" s="87">
        <v>60.28</v>
      </c>
      <c r="L687" s="207"/>
      <c r="M687" s="178"/>
      <c r="N687" s="178"/>
      <c r="O687" s="177"/>
      <c r="P687" s="24"/>
    </row>
    <row r="688" spans="1:16">
      <c r="A688" s="184" t="s">
        <v>2142</v>
      </c>
      <c r="B688" s="177"/>
      <c r="C688" s="177"/>
      <c r="D688" s="177"/>
      <c r="E688" s="177"/>
      <c r="F688" s="34" t="s">
        <v>2143</v>
      </c>
      <c r="G688" s="34" t="s">
        <v>2144</v>
      </c>
      <c r="H688" s="34">
        <v>4</v>
      </c>
      <c r="I688" s="34">
        <v>415</v>
      </c>
      <c r="J688" s="35" t="s">
        <v>2146</v>
      </c>
      <c r="K688" s="87">
        <v>27.47</v>
      </c>
      <c r="L688" s="207"/>
      <c r="M688" s="178"/>
      <c r="N688" s="178"/>
      <c r="O688" s="177"/>
      <c r="P688" s="24"/>
    </row>
    <row r="689" spans="1:16">
      <c r="A689" s="184" t="s">
        <v>2142</v>
      </c>
      <c r="B689" s="177"/>
      <c r="C689" s="177"/>
      <c r="D689" s="177"/>
      <c r="E689" s="177"/>
      <c r="F689" s="34" t="s">
        <v>88</v>
      </c>
      <c r="G689" s="34" t="s">
        <v>295</v>
      </c>
      <c r="H689" s="34">
        <v>5</v>
      </c>
      <c r="I689" s="34">
        <v>503</v>
      </c>
      <c r="J689" s="35" t="s">
        <v>301</v>
      </c>
      <c r="K689" s="87">
        <v>122.36</v>
      </c>
      <c r="L689" s="207"/>
      <c r="M689" s="178"/>
      <c r="N689" s="178"/>
      <c r="O689" s="177"/>
      <c r="P689" s="24"/>
    </row>
    <row r="690" spans="1:16">
      <c r="A690" s="184" t="s">
        <v>2147</v>
      </c>
      <c r="B690" s="205" t="s">
        <v>2148</v>
      </c>
      <c r="C690" s="205">
        <v>20190040</v>
      </c>
      <c r="D690" s="177">
        <v>0</v>
      </c>
      <c r="E690" s="177">
        <v>0</v>
      </c>
      <c r="F690" s="34" t="s">
        <v>2143</v>
      </c>
      <c r="G690" s="34" t="s">
        <v>2144</v>
      </c>
      <c r="H690" s="34">
        <v>4</v>
      </c>
      <c r="I690" s="34">
        <v>411</v>
      </c>
      <c r="J690" s="35" t="s">
        <v>2149</v>
      </c>
      <c r="K690" s="87">
        <v>33.880000000000003</v>
      </c>
      <c r="L690" s="207">
        <v>10.292341736694679</v>
      </c>
      <c r="M690" s="178">
        <f>15+4*D690/3+4*(D690/2)/3</f>
        <v>15</v>
      </c>
      <c r="N690" s="178">
        <f>L690-M690</f>
        <v>-4.707658263305321</v>
      </c>
      <c r="O690" s="177">
        <f>SUMPRODUCT(TEXT(N690-{0,5,15,25,35},"0;\0")*{0,2,3,3,7})</f>
        <v>0</v>
      </c>
      <c r="P690" s="24"/>
    </row>
    <row r="691" spans="1:16">
      <c r="A691" s="184" t="s">
        <v>2142</v>
      </c>
      <c r="B691" s="205"/>
      <c r="C691" s="205"/>
      <c r="D691" s="177"/>
      <c r="E691" s="177"/>
      <c r="F691" s="34" t="s">
        <v>2143</v>
      </c>
      <c r="G691" s="34" t="s">
        <v>2144</v>
      </c>
      <c r="H691" s="34">
        <v>4</v>
      </c>
      <c r="I691" s="34">
        <v>415</v>
      </c>
      <c r="J691" s="35" t="s">
        <v>2146</v>
      </c>
      <c r="K691" s="87">
        <v>27.47</v>
      </c>
      <c r="L691" s="207"/>
      <c r="M691" s="178"/>
      <c r="N691" s="178"/>
      <c r="O691" s="177"/>
      <c r="P691" s="24"/>
    </row>
    <row r="692" spans="1:16" ht="24">
      <c r="A692" s="184" t="s">
        <v>2142</v>
      </c>
      <c r="B692" s="205"/>
      <c r="C692" s="205"/>
      <c r="D692" s="177"/>
      <c r="E692" s="177"/>
      <c r="F692" s="34" t="s">
        <v>88</v>
      </c>
      <c r="G692" s="34" t="s">
        <v>299</v>
      </c>
      <c r="H692" s="34">
        <v>10</v>
      </c>
      <c r="I692" s="34">
        <v>1018</v>
      </c>
      <c r="J692" s="35" t="s">
        <v>300</v>
      </c>
      <c r="K692" s="87">
        <v>81.02</v>
      </c>
      <c r="L692" s="207"/>
      <c r="M692" s="178"/>
      <c r="N692" s="178"/>
      <c r="O692" s="177"/>
      <c r="P692" s="24"/>
    </row>
    <row r="693" spans="1:16">
      <c r="A693" s="184" t="s">
        <v>2142</v>
      </c>
      <c r="B693" s="205"/>
      <c r="C693" s="205"/>
      <c r="D693" s="177"/>
      <c r="E693" s="177"/>
      <c r="F693" s="34" t="s">
        <v>88</v>
      </c>
      <c r="G693" s="34" t="s">
        <v>295</v>
      </c>
      <c r="H693" s="34">
        <v>5</v>
      </c>
      <c r="I693" s="34">
        <v>506</v>
      </c>
      <c r="J693" s="35" t="s">
        <v>302</v>
      </c>
      <c r="K693" s="87">
        <v>60.26</v>
      </c>
      <c r="L693" s="207"/>
      <c r="M693" s="178"/>
      <c r="N693" s="178"/>
      <c r="O693" s="177"/>
      <c r="P693" s="24"/>
    </row>
    <row r="694" spans="1:16">
      <c r="A694" s="184" t="s">
        <v>2142</v>
      </c>
      <c r="B694" s="205" t="s">
        <v>364</v>
      </c>
      <c r="C694" s="205">
        <v>20010025</v>
      </c>
      <c r="D694" s="205">
        <v>5</v>
      </c>
      <c r="E694" s="205" t="s">
        <v>2150</v>
      </c>
      <c r="F694" s="34" t="s">
        <v>120</v>
      </c>
      <c r="G694" s="34" t="s">
        <v>291</v>
      </c>
      <c r="H694" s="34">
        <v>3</v>
      </c>
      <c r="I694" s="34">
        <v>355</v>
      </c>
      <c r="J694" s="35" t="s">
        <v>294</v>
      </c>
      <c r="K694" s="87">
        <v>25.81</v>
      </c>
      <c r="L694" s="206">
        <v>24.910333333333334</v>
      </c>
      <c r="M694" s="202">
        <f>15+4*D694/3+4*(D694/2)/3</f>
        <v>25</v>
      </c>
      <c r="N694" s="178">
        <f>L694-M694</f>
        <v>-8.9666666666666117E-2</v>
      </c>
      <c r="O694" s="203">
        <f>SUMPRODUCT(TEXT(N694-{0,5,15,25,35},"0;\0")*{0,2,3,3,7})</f>
        <v>0</v>
      </c>
      <c r="P694" s="24"/>
    </row>
    <row r="695" spans="1:16">
      <c r="A695" s="184" t="s">
        <v>2151</v>
      </c>
      <c r="B695" s="205"/>
      <c r="C695" s="205"/>
      <c r="D695" s="205"/>
      <c r="E695" s="205"/>
      <c r="F695" s="34" t="s">
        <v>2152</v>
      </c>
      <c r="G695" s="34" t="s">
        <v>2153</v>
      </c>
      <c r="H695" s="34">
        <v>4</v>
      </c>
      <c r="I695" s="34">
        <v>408</v>
      </c>
      <c r="J695" s="35" t="s">
        <v>2154</v>
      </c>
      <c r="K695" s="87">
        <v>60.28</v>
      </c>
      <c r="L695" s="206"/>
      <c r="M695" s="202"/>
      <c r="N695" s="178"/>
      <c r="O695" s="203"/>
      <c r="P695" s="24"/>
    </row>
    <row r="696" spans="1:16">
      <c r="A696" s="184" t="s">
        <v>2151</v>
      </c>
      <c r="B696" s="205"/>
      <c r="C696" s="205"/>
      <c r="D696" s="205"/>
      <c r="E696" s="205"/>
      <c r="F696" s="34" t="s">
        <v>2152</v>
      </c>
      <c r="G696" s="34" t="s">
        <v>2153</v>
      </c>
      <c r="H696" s="34">
        <v>4</v>
      </c>
      <c r="I696" s="34">
        <v>415</v>
      </c>
      <c r="J696" s="35" t="s">
        <v>2155</v>
      </c>
      <c r="K696" s="87">
        <v>27.47</v>
      </c>
      <c r="L696" s="206"/>
      <c r="M696" s="202"/>
      <c r="N696" s="178"/>
      <c r="O696" s="203"/>
      <c r="P696" s="24"/>
    </row>
    <row r="697" spans="1:16">
      <c r="A697" s="184" t="s">
        <v>2151</v>
      </c>
      <c r="B697" s="205"/>
      <c r="C697" s="205"/>
      <c r="D697" s="205"/>
      <c r="E697" s="205"/>
      <c r="F697" s="34" t="s">
        <v>2152</v>
      </c>
      <c r="G697" s="34" t="s">
        <v>2153</v>
      </c>
      <c r="H697" s="34">
        <v>4</v>
      </c>
      <c r="I697" s="34">
        <v>411</v>
      </c>
      <c r="J697" s="35" t="s">
        <v>2156</v>
      </c>
      <c r="K697" s="87">
        <v>33.880000000000003</v>
      </c>
      <c r="L697" s="206"/>
      <c r="M697" s="202"/>
      <c r="N697" s="178"/>
      <c r="O697" s="203"/>
      <c r="P697" s="24"/>
    </row>
    <row r="698" spans="1:16">
      <c r="A698" s="184" t="s">
        <v>2151</v>
      </c>
      <c r="B698" s="205" t="s">
        <v>365</v>
      </c>
      <c r="C698" s="205">
        <v>20200016</v>
      </c>
      <c r="D698" s="205" t="s">
        <v>2157</v>
      </c>
      <c r="E698" s="205" t="s">
        <v>2157</v>
      </c>
      <c r="F698" s="33" t="s">
        <v>120</v>
      </c>
      <c r="G698" s="34" t="s">
        <v>291</v>
      </c>
      <c r="H698" s="34">
        <v>3</v>
      </c>
      <c r="I698" s="34">
        <v>351</v>
      </c>
      <c r="J698" s="35" t="s">
        <v>294</v>
      </c>
      <c r="K698" s="87">
        <v>25.81</v>
      </c>
      <c r="L698" s="207">
        <v>18.615000000000002</v>
      </c>
      <c r="M698" s="202">
        <f>15+4*D698/3+4*(D698/2)/3</f>
        <v>15</v>
      </c>
      <c r="N698" s="178">
        <f>L698-M698</f>
        <v>3.615000000000002</v>
      </c>
      <c r="O698" s="203">
        <f>SUMPRODUCT(TEXT(N698-{0,5,15,25,35},"0;\0")*{0,2,3,3,7})</f>
        <v>0</v>
      </c>
      <c r="P698" s="24"/>
    </row>
    <row r="699" spans="1:16">
      <c r="A699" s="184" t="s">
        <v>2158</v>
      </c>
      <c r="B699" s="205"/>
      <c r="C699" s="205"/>
      <c r="D699" s="205"/>
      <c r="E699" s="205"/>
      <c r="F699" s="33" t="s">
        <v>2159</v>
      </c>
      <c r="G699" s="34" t="s">
        <v>2160</v>
      </c>
      <c r="H699" s="34">
        <v>6</v>
      </c>
      <c r="I699" s="34">
        <v>600</v>
      </c>
      <c r="J699" s="35" t="s">
        <v>2161</v>
      </c>
      <c r="K699" s="87">
        <v>33.799999999999997</v>
      </c>
      <c r="L699" s="207"/>
      <c r="M699" s="202"/>
      <c r="N699" s="178"/>
      <c r="O699" s="203"/>
      <c r="P699" s="24"/>
    </row>
    <row r="700" spans="1:16">
      <c r="A700" s="184" t="s">
        <v>2158</v>
      </c>
      <c r="B700" s="205"/>
      <c r="C700" s="205"/>
      <c r="D700" s="205"/>
      <c r="E700" s="205"/>
      <c r="F700" s="33" t="s">
        <v>120</v>
      </c>
      <c r="G700" s="34" t="s">
        <v>291</v>
      </c>
      <c r="H700" s="38">
        <v>3</v>
      </c>
      <c r="I700" s="34">
        <v>351</v>
      </c>
      <c r="J700" s="35" t="s">
        <v>294</v>
      </c>
      <c r="K700" s="87">
        <v>25.81</v>
      </c>
      <c r="L700" s="207"/>
      <c r="M700" s="202"/>
      <c r="N700" s="178"/>
      <c r="O700" s="203"/>
      <c r="P700" s="24"/>
    </row>
    <row r="701" spans="1:16">
      <c r="A701" s="184" t="s">
        <v>2162</v>
      </c>
      <c r="B701" s="205" t="s">
        <v>2163</v>
      </c>
      <c r="C701" s="205">
        <v>20080025</v>
      </c>
      <c r="D701" s="177">
        <v>0</v>
      </c>
      <c r="E701" s="177">
        <v>0</v>
      </c>
      <c r="F701" s="34" t="s">
        <v>88</v>
      </c>
      <c r="G701" s="34" t="s">
        <v>295</v>
      </c>
      <c r="H701" s="34">
        <v>6</v>
      </c>
      <c r="I701" s="34">
        <v>611</v>
      </c>
      <c r="J701" s="37" t="s">
        <v>366</v>
      </c>
      <c r="K701" s="87">
        <v>16.48</v>
      </c>
      <c r="L701" s="207">
        <v>15.397037037037038</v>
      </c>
      <c r="M701" s="202">
        <f>15+4*D701/3+4*(D701/2)/3</f>
        <v>15</v>
      </c>
      <c r="N701" s="178">
        <f>L701-M701</f>
        <v>0.39703703703703752</v>
      </c>
      <c r="O701" s="203">
        <f>SUMPRODUCT(TEXT(N701-{0,5,15,25,35},"0;\0")*{0,2,3,3,7})</f>
        <v>0</v>
      </c>
      <c r="P701" s="24"/>
    </row>
    <row r="702" spans="1:16">
      <c r="A702" s="184" t="s">
        <v>2158</v>
      </c>
      <c r="B702" s="205"/>
      <c r="C702" s="205"/>
      <c r="D702" s="177"/>
      <c r="E702" s="177"/>
      <c r="F702" s="34" t="s">
        <v>2159</v>
      </c>
      <c r="G702" s="34" t="s">
        <v>2160</v>
      </c>
      <c r="H702" s="34">
        <v>4</v>
      </c>
      <c r="I702" s="34">
        <v>411</v>
      </c>
      <c r="J702" s="35" t="s">
        <v>2914</v>
      </c>
      <c r="K702" s="87">
        <v>33.880000000000003</v>
      </c>
      <c r="L702" s="207"/>
      <c r="M702" s="202"/>
      <c r="N702" s="178"/>
      <c r="O702" s="203"/>
      <c r="P702" s="24"/>
    </row>
    <row r="703" spans="1:16">
      <c r="A703" s="184" t="s">
        <v>2158</v>
      </c>
      <c r="B703" s="205"/>
      <c r="C703" s="205"/>
      <c r="D703" s="177"/>
      <c r="E703" s="177"/>
      <c r="F703" s="34" t="s">
        <v>2159</v>
      </c>
      <c r="G703" s="34" t="s">
        <v>2160</v>
      </c>
      <c r="H703" s="34">
        <v>4</v>
      </c>
      <c r="I703" s="34">
        <v>408</v>
      </c>
      <c r="J703" s="35" t="s">
        <v>2915</v>
      </c>
      <c r="K703" s="87">
        <v>60.28</v>
      </c>
      <c r="L703" s="207"/>
      <c r="M703" s="202"/>
      <c r="N703" s="178"/>
      <c r="O703" s="203"/>
      <c r="P703" s="24"/>
    </row>
    <row r="704" spans="1:16">
      <c r="A704" s="184" t="s">
        <v>2158</v>
      </c>
      <c r="B704" s="205"/>
      <c r="C704" s="205"/>
      <c r="D704" s="177"/>
      <c r="E704" s="177"/>
      <c r="F704" s="33" t="s">
        <v>2159</v>
      </c>
      <c r="G704" s="34" t="s">
        <v>2160</v>
      </c>
      <c r="H704" s="34">
        <v>6</v>
      </c>
      <c r="I704" s="34">
        <v>600</v>
      </c>
      <c r="J704" s="35" t="s">
        <v>2161</v>
      </c>
      <c r="K704" s="87">
        <v>33.799999999999997</v>
      </c>
      <c r="L704" s="207"/>
      <c r="M704" s="202"/>
      <c r="N704" s="178"/>
      <c r="O704" s="203"/>
      <c r="P704" s="24"/>
    </row>
    <row r="705" spans="1:16">
      <c r="A705" s="184" t="s">
        <v>2158</v>
      </c>
      <c r="B705" s="205"/>
      <c r="C705" s="205"/>
      <c r="D705" s="177"/>
      <c r="E705" s="177"/>
      <c r="F705" s="33" t="s">
        <v>120</v>
      </c>
      <c r="G705" s="34" t="s">
        <v>295</v>
      </c>
      <c r="H705" s="34">
        <v>4</v>
      </c>
      <c r="I705" s="34">
        <v>407</v>
      </c>
      <c r="J705" s="35" t="s">
        <v>2916</v>
      </c>
      <c r="K705" s="87">
        <v>16.48</v>
      </c>
      <c r="L705" s="207"/>
      <c r="M705" s="202"/>
      <c r="N705" s="178"/>
      <c r="O705" s="203"/>
      <c r="P705" s="24"/>
    </row>
    <row r="706" spans="1:16">
      <c r="A706" s="184" t="s">
        <v>2158</v>
      </c>
      <c r="B706" s="205" t="s">
        <v>367</v>
      </c>
      <c r="C706" s="205">
        <v>20190055</v>
      </c>
      <c r="D706" s="177">
        <v>0</v>
      </c>
      <c r="E706" s="177">
        <v>0</v>
      </c>
      <c r="F706" s="34" t="s">
        <v>2164</v>
      </c>
      <c r="G706" s="34" t="s">
        <v>2165</v>
      </c>
      <c r="H706" s="34">
        <v>4</v>
      </c>
      <c r="I706" s="34">
        <v>415</v>
      </c>
      <c r="J706" s="35" t="s">
        <v>2166</v>
      </c>
      <c r="K706" s="87">
        <v>27.47</v>
      </c>
      <c r="L706" s="206">
        <v>15.237833333333333</v>
      </c>
      <c r="M706" s="202">
        <f>15+4*D706/3+4*(D706/2)/3</f>
        <v>15</v>
      </c>
      <c r="N706" s="202">
        <f>L706-M706</f>
        <v>0.23783333333333267</v>
      </c>
      <c r="O706" s="203">
        <f>SUMPRODUCT(TEXT(N706-{0,5,15,25,35},"0;\0")*{0,2,3,3,7})</f>
        <v>0</v>
      </c>
      <c r="P706" s="24"/>
    </row>
    <row r="707" spans="1:16">
      <c r="A707" s="184" t="s">
        <v>2167</v>
      </c>
      <c r="B707" s="205"/>
      <c r="C707" s="205"/>
      <c r="D707" s="177"/>
      <c r="E707" s="177"/>
      <c r="F707" s="34" t="s">
        <v>2164</v>
      </c>
      <c r="G707" s="34" t="s">
        <v>2165</v>
      </c>
      <c r="H707" s="34">
        <v>4</v>
      </c>
      <c r="I707" s="34">
        <v>408</v>
      </c>
      <c r="J707" s="35" t="s">
        <v>2168</v>
      </c>
      <c r="K707" s="87">
        <v>60.28</v>
      </c>
      <c r="L707" s="206"/>
      <c r="M707" s="202"/>
      <c r="N707" s="202"/>
      <c r="O707" s="203"/>
      <c r="P707" s="24"/>
    </row>
    <row r="708" spans="1:16">
      <c r="A708" s="184" t="s">
        <v>2167</v>
      </c>
      <c r="B708" s="205"/>
      <c r="C708" s="205"/>
      <c r="D708" s="177"/>
      <c r="E708" s="177"/>
      <c r="F708" s="34" t="s">
        <v>2164</v>
      </c>
      <c r="G708" s="34" t="s">
        <v>2165</v>
      </c>
      <c r="H708" s="34">
        <v>4</v>
      </c>
      <c r="I708" s="34">
        <v>411</v>
      </c>
      <c r="J708" s="35" t="s">
        <v>2169</v>
      </c>
      <c r="K708" s="87">
        <v>33.880000000000003</v>
      </c>
      <c r="L708" s="206"/>
      <c r="M708" s="202"/>
      <c r="N708" s="202"/>
      <c r="O708" s="203"/>
      <c r="P708" s="24"/>
    </row>
    <row r="709" spans="1:16">
      <c r="A709" s="184" t="s">
        <v>2167</v>
      </c>
      <c r="B709" s="205"/>
      <c r="C709" s="205"/>
      <c r="D709" s="177"/>
      <c r="E709" s="177"/>
      <c r="F709" s="34" t="s">
        <v>120</v>
      </c>
      <c r="G709" s="34" t="s">
        <v>291</v>
      </c>
      <c r="H709" s="34">
        <v>4</v>
      </c>
      <c r="I709" s="34">
        <v>454</v>
      </c>
      <c r="J709" s="35" t="s">
        <v>318</v>
      </c>
      <c r="K709" s="87">
        <v>25.86</v>
      </c>
      <c r="L709" s="206"/>
      <c r="M709" s="202"/>
      <c r="N709" s="202"/>
      <c r="O709" s="203"/>
      <c r="P709" s="24"/>
    </row>
    <row r="710" spans="1:16">
      <c r="A710" s="184" t="s">
        <v>2167</v>
      </c>
      <c r="B710" s="205" t="s">
        <v>368</v>
      </c>
      <c r="C710" s="205">
        <v>20190046</v>
      </c>
      <c r="D710" s="205">
        <v>5</v>
      </c>
      <c r="E710" s="205" t="s">
        <v>2170</v>
      </c>
      <c r="F710" s="34" t="s">
        <v>88</v>
      </c>
      <c r="G710" s="34" t="s">
        <v>295</v>
      </c>
      <c r="H710" s="34">
        <v>6</v>
      </c>
      <c r="I710" s="34">
        <v>611</v>
      </c>
      <c r="J710" s="37" t="s">
        <v>366</v>
      </c>
      <c r="K710" s="87">
        <v>16.48</v>
      </c>
      <c r="L710" s="206">
        <v>25.613333333333333</v>
      </c>
      <c r="M710" s="202">
        <f>15+4*D710/3+4*(D710/2)/3</f>
        <v>25</v>
      </c>
      <c r="N710" s="202">
        <f>L710-M710</f>
        <v>0.61333333333333329</v>
      </c>
      <c r="O710" s="203">
        <f>SUMPRODUCT(TEXT(N710-{0,5,15,25,35},"0;\0")*{0,2,3,3,7})</f>
        <v>0</v>
      </c>
      <c r="P710" s="24"/>
    </row>
    <row r="711" spans="1:16">
      <c r="A711" s="184" t="s">
        <v>2084</v>
      </c>
      <c r="B711" s="205"/>
      <c r="C711" s="205"/>
      <c r="D711" s="205"/>
      <c r="E711" s="205"/>
      <c r="F711" s="34" t="s">
        <v>2085</v>
      </c>
      <c r="G711" s="34" t="s">
        <v>2086</v>
      </c>
      <c r="H711" s="34">
        <v>4</v>
      </c>
      <c r="I711" s="34">
        <v>408</v>
      </c>
      <c r="J711" s="35" t="s">
        <v>2171</v>
      </c>
      <c r="K711" s="87">
        <v>60.28</v>
      </c>
      <c r="L711" s="206"/>
      <c r="M711" s="202"/>
      <c r="N711" s="202"/>
      <c r="O711" s="203"/>
      <c r="P711" s="24"/>
    </row>
    <row r="712" spans="1:16">
      <c r="A712" s="184" t="s">
        <v>2084</v>
      </c>
      <c r="B712" s="205"/>
      <c r="C712" s="205"/>
      <c r="D712" s="205"/>
      <c r="E712" s="205"/>
      <c r="F712" s="34" t="s">
        <v>120</v>
      </c>
      <c r="G712" s="34" t="s">
        <v>295</v>
      </c>
      <c r="H712" s="34">
        <v>4</v>
      </c>
      <c r="I712" s="34">
        <v>403</v>
      </c>
      <c r="J712" s="35" t="s">
        <v>369</v>
      </c>
      <c r="K712" s="87">
        <v>16.47</v>
      </c>
      <c r="L712" s="206"/>
      <c r="M712" s="202"/>
      <c r="N712" s="202"/>
      <c r="O712" s="203"/>
      <c r="P712" s="24"/>
    </row>
    <row r="713" spans="1:16">
      <c r="A713" s="184" t="s">
        <v>2084</v>
      </c>
      <c r="B713" s="205" t="s">
        <v>370</v>
      </c>
      <c r="C713" s="205">
        <v>20200005</v>
      </c>
      <c r="D713" s="205" t="s">
        <v>2170</v>
      </c>
      <c r="E713" s="205" t="s">
        <v>2170</v>
      </c>
      <c r="F713" s="34" t="s">
        <v>2085</v>
      </c>
      <c r="G713" s="34" t="s">
        <v>2086</v>
      </c>
      <c r="H713" s="34">
        <v>4</v>
      </c>
      <c r="I713" s="34">
        <v>408</v>
      </c>
      <c r="J713" s="35" t="s">
        <v>2171</v>
      </c>
      <c r="K713" s="87">
        <v>60.28</v>
      </c>
      <c r="L713" s="206">
        <v>14.435641025641026</v>
      </c>
      <c r="M713" s="202">
        <f>15+4*D713/3+4*(D713/2)/3</f>
        <v>15</v>
      </c>
      <c r="N713" s="178">
        <f>L713-M713</f>
        <v>-0.56435897435897431</v>
      </c>
      <c r="O713" s="203">
        <f>SUMPRODUCT(TEXT(N713-{0,5,15,25,35},"0;\0")*{0,2,3,3,7})</f>
        <v>0</v>
      </c>
      <c r="P713" s="24"/>
    </row>
    <row r="714" spans="1:16">
      <c r="A714" s="184" t="s">
        <v>2084</v>
      </c>
      <c r="B714" s="205"/>
      <c r="C714" s="205"/>
      <c r="D714" s="205"/>
      <c r="E714" s="205"/>
      <c r="F714" s="34" t="s">
        <v>88</v>
      </c>
      <c r="G714" s="34" t="s">
        <v>295</v>
      </c>
      <c r="H714" s="34">
        <v>5</v>
      </c>
      <c r="I714" s="34">
        <v>503</v>
      </c>
      <c r="J714" s="35" t="s">
        <v>301</v>
      </c>
      <c r="K714" s="87">
        <v>122.36</v>
      </c>
      <c r="L714" s="206"/>
      <c r="M714" s="202"/>
      <c r="N714" s="178"/>
      <c r="O714" s="203"/>
      <c r="P714" s="24"/>
    </row>
    <row r="715" spans="1:16">
      <c r="A715" s="184" t="s">
        <v>2084</v>
      </c>
      <c r="B715" s="205" t="s">
        <v>371</v>
      </c>
      <c r="C715" s="205">
        <v>20190092</v>
      </c>
      <c r="D715" s="177">
        <v>0</v>
      </c>
      <c r="E715" s="177">
        <v>0</v>
      </c>
      <c r="F715" s="34" t="s">
        <v>2172</v>
      </c>
      <c r="G715" s="34" t="s">
        <v>2173</v>
      </c>
      <c r="H715" s="34">
        <v>4</v>
      </c>
      <c r="I715" s="34">
        <v>411</v>
      </c>
      <c r="J715" s="35" t="s">
        <v>2174</v>
      </c>
      <c r="K715" s="87">
        <v>33.880000000000003</v>
      </c>
      <c r="L715" s="206">
        <v>14.966960784313727</v>
      </c>
      <c r="M715" s="202">
        <f>15+4*D715/3+4*(D715/2)/3</f>
        <v>15</v>
      </c>
      <c r="N715" s="178">
        <f>L715-M715</f>
        <v>-3.3039215686272883E-2</v>
      </c>
      <c r="O715" s="203">
        <f>SUMPRODUCT(TEXT(N715-{0,5,15,25,35},"0;\0")*{0,2,3,3,7})</f>
        <v>0</v>
      </c>
      <c r="P715" s="24"/>
    </row>
    <row r="716" spans="1:16" ht="24">
      <c r="A716" s="184" t="s">
        <v>2175</v>
      </c>
      <c r="B716" s="205"/>
      <c r="C716" s="205"/>
      <c r="D716" s="177"/>
      <c r="E716" s="177"/>
      <c r="F716" s="34" t="s">
        <v>88</v>
      </c>
      <c r="G716" s="34" t="s">
        <v>299</v>
      </c>
      <c r="H716" s="34">
        <v>10</v>
      </c>
      <c r="I716" s="34">
        <v>1018</v>
      </c>
      <c r="J716" s="35" t="s">
        <v>300</v>
      </c>
      <c r="K716" s="87">
        <v>81.02</v>
      </c>
      <c r="L716" s="206"/>
      <c r="M716" s="202"/>
      <c r="N716" s="178"/>
      <c r="O716" s="203"/>
      <c r="P716" s="24"/>
    </row>
    <row r="717" spans="1:16">
      <c r="A717" s="184" t="s">
        <v>2175</v>
      </c>
      <c r="B717" s="205"/>
      <c r="C717" s="205"/>
      <c r="D717" s="177"/>
      <c r="E717" s="177"/>
      <c r="F717" s="34" t="s">
        <v>2172</v>
      </c>
      <c r="G717" s="34" t="s">
        <v>2173</v>
      </c>
      <c r="H717" s="34">
        <v>4</v>
      </c>
      <c r="I717" s="34">
        <v>408</v>
      </c>
      <c r="J717" s="35" t="s">
        <v>2176</v>
      </c>
      <c r="K717" s="87">
        <v>60.28</v>
      </c>
      <c r="L717" s="206"/>
      <c r="M717" s="202"/>
      <c r="N717" s="178"/>
      <c r="O717" s="203"/>
      <c r="P717" s="24"/>
    </row>
    <row r="718" spans="1:16">
      <c r="A718" s="184" t="s">
        <v>2175</v>
      </c>
      <c r="B718" s="205"/>
      <c r="C718" s="205"/>
      <c r="D718" s="177"/>
      <c r="E718" s="177"/>
      <c r="F718" s="34" t="s">
        <v>88</v>
      </c>
      <c r="G718" s="34" t="s">
        <v>295</v>
      </c>
      <c r="H718" s="34">
        <v>6</v>
      </c>
      <c r="I718" s="34">
        <v>611</v>
      </c>
      <c r="J718" s="37" t="s">
        <v>366</v>
      </c>
      <c r="K718" s="87">
        <v>16.48</v>
      </c>
      <c r="L718" s="206"/>
      <c r="M718" s="202"/>
      <c r="N718" s="178"/>
      <c r="O718" s="203"/>
      <c r="P718" s="24"/>
    </row>
    <row r="719" spans="1:16">
      <c r="A719" s="184" t="s">
        <v>2175</v>
      </c>
      <c r="B719" s="205" t="s">
        <v>372</v>
      </c>
      <c r="C719" s="205">
        <v>20200001</v>
      </c>
      <c r="D719" s="177">
        <v>0</v>
      </c>
      <c r="E719" s="177">
        <v>0</v>
      </c>
      <c r="F719" s="33" t="s">
        <v>88</v>
      </c>
      <c r="G719" s="34" t="s">
        <v>295</v>
      </c>
      <c r="H719" s="34">
        <v>5</v>
      </c>
      <c r="I719" s="34">
        <v>501</v>
      </c>
      <c r="J719" s="35" t="s">
        <v>342</v>
      </c>
      <c r="K719" s="87">
        <v>36.39</v>
      </c>
      <c r="L719" s="206">
        <v>7.2780000000000005</v>
      </c>
      <c r="M719" s="202">
        <f>15+4*D719/3+4*(D719/2)/3</f>
        <v>15</v>
      </c>
      <c r="N719" s="178">
        <f>L719-M719</f>
        <v>-7.7219999999999995</v>
      </c>
      <c r="O719" s="203">
        <f>SUMPRODUCT(TEXT(N719-{0,5,15,25,35},"0;\0")*{0,2,3,3,7})</f>
        <v>0</v>
      </c>
      <c r="P719" s="24"/>
    </row>
    <row r="720" spans="1:16">
      <c r="A720" s="184" t="s">
        <v>2177</v>
      </c>
      <c r="B720" s="205"/>
      <c r="C720" s="205"/>
      <c r="D720" s="177"/>
      <c r="E720" s="177"/>
      <c r="F720" s="34" t="s">
        <v>2178</v>
      </c>
      <c r="G720" s="34" t="s">
        <v>2179</v>
      </c>
      <c r="H720" s="34">
        <v>4</v>
      </c>
      <c r="I720" s="34">
        <v>408</v>
      </c>
      <c r="J720" s="35" t="s">
        <v>2180</v>
      </c>
      <c r="K720" s="87">
        <v>60.28</v>
      </c>
      <c r="L720" s="206"/>
      <c r="M720" s="202"/>
      <c r="N720" s="178"/>
      <c r="O720" s="203"/>
      <c r="P720" s="24"/>
    </row>
    <row r="721" spans="1:16">
      <c r="A721" s="184" t="s">
        <v>2181</v>
      </c>
      <c r="B721" s="205" t="s">
        <v>2182</v>
      </c>
      <c r="C721" s="205">
        <v>20040042</v>
      </c>
      <c r="D721" s="177">
        <v>2</v>
      </c>
      <c r="E721" s="177">
        <v>0</v>
      </c>
      <c r="F721" s="34" t="s">
        <v>2178</v>
      </c>
      <c r="G721" s="34" t="s">
        <v>2179</v>
      </c>
      <c r="H721" s="34">
        <v>4</v>
      </c>
      <c r="I721" s="34">
        <v>408</v>
      </c>
      <c r="J721" s="35" t="s">
        <v>2180</v>
      </c>
      <c r="K721" s="87">
        <v>60.28</v>
      </c>
      <c r="L721" s="206">
        <v>7.7703333333333333</v>
      </c>
      <c r="M721" s="202">
        <f>15+4*D721/3+4*(D721/2)/3</f>
        <v>19</v>
      </c>
      <c r="N721" s="178">
        <f>L721-M721</f>
        <v>-11.229666666666667</v>
      </c>
      <c r="O721" s="203">
        <f>SUMPRODUCT(TEXT(N721-{0,5,15,25,35},"0;\0")*{0,2,3,3,7})</f>
        <v>0</v>
      </c>
      <c r="P721" s="24"/>
    </row>
    <row r="722" spans="1:16">
      <c r="A722" s="184" t="s">
        <v>2177</v>
      </c>
      <c r="B722" s="205"/>
      <c r="C722" s="205"/>
      <c r="D722" s="177"/>
      <c r="E722" s="177"/>
      <c r="F722" s="34" t="s">
        <v>2178</v>
      </c>
      <c r="G722" s="34" t="s">
        <v>2179</v>
      </c>
      <c r="H722" s="34">
        <v>4</v>
      </c>
      <c r="I722" s="34">
        <v>415</v>
      </c>
      <c r="J722" s="35" t="s">
        <v>2183</v>
      </c>
      <c r="K722" s="87">
        <v>27.47</v>
      </c>
      <c r="L722" s="206"/>
      <c r="M722" s="202"/>
      <c r="N722" s="178"/>
      <c r="O722" s="203"/>
      <c r="P722" s="24"/>
    </row>
    <row r="723" spans="1:16">
      <c r="A723" s="184" t="s">
        <v>2181</v>
      </c>
      <c r="B723" s="205" t="s">
        <v>2184</v>
      </c>
      <c r="C723" s="205">
        <v>20200059</v>
      </c>
      <c r="D723" s="177">
        <v>0</v>
      </c>
      <c r="E723" s="177">
        <v>0</v>
      </c>
      <c r="F723" s="33" t="s">
        <v>2178</v>
      </c>
      <c r="G723" s="34" t="s">
        <v>2179</v>
      </c>
      <c r="H723" s="34">
        <v>6</v>
      </c>
      <c r="I723" s="34">
        <v>600</v>
      </c>
      <c r="J723" s="35" t="s">
        <v>2185</v>
      </c>
      <c r="K723" s="87">
        <v>33.799999999999997</v>
      </c>
      <c r="L723" s="206">
        <v>12.255294117647059</v>
      </c>
      <c r="M723" s="202">
        <f>15+4*D723/3+4*(D723/2)/3</f>
        <v>15</v>
      </c>
      <c r="N723" s="178">
        <f>L723-M723</f>
        <v>-2.7447058823529407</v>
      </c>
      <c r="O723" s="203">
        <f>SUMPRODUCT(TEXT(N723-{0,5,15,25,35},"0;\0")*{0,2,3,3,7})</f>
        <v>0</v>
      </c>
      <c r="P723" s="24"/>
    </row>
    <row r="724" spans="1:16">
      <c r="A724" s="184" t="s">
        <v>1816</v>
      </c>
      <c r="B724" s="205"/>
      <c r="C724" s="205"/>
      <c r="D724" s="177"/>
      <c r="E724" s="177"/>
      <c r="F724" s="34" t="s">
        <v>1817</v>
      </c>
      <c r="G724" s="34" t="s">
        <v>1818</v>
      </c>
      <c r="H724" s="34">
        <v>4</v>
      </c>
      <c r="I724" s="34">
        <v>408</v>
      </c>
      <c r="J724" s="35" t="s">
        <v>1830</v>
      </c>
      <c r="K724" s="87">
        <v>60.28</v>
      </c>
      <c r="L724" s="206"/>
      <c r="M724" s="202"/>
      <c r="N724" s="178"/>
      <c r="O724" s="203"/>
      <c r="P724" s="24"/>
    </row>
    <row r="725" spans="1:16">
      <c r="A725" s="184" t="s">
        <v>1816</v>
      </c>
      <c r="B725" s="205"/>
      <c r="C725" s="205"/>
      <c r="D725" s="177"/>
      <c r="E725" s="177"/>
      <c r="F725" s="34" t="s">
        <v>1817</v>
      </c>
      <c r="G725" s="34" t="s">
        <v>1818</v>
      </c>
      <c r="H725" s="34">
        <v>4</v>
      </c>
      <c r="I725" s="34">
        <v>411</v>
      </c>
      <c r="J725" s="35" t="s">
        <v>1831</v>
      </c>
      <c r="K725" s="87">
        <v>33.880000000000003</v>
      </c>
      <c r="L725" s="206"/>
      <c r="M725" s="202"/>
      <c r="N725" s="178"/>
      <c r="O725" s="203"/>
      <c r="P725" s="24"/>
    </row>
    <row r="726" spans="1:16" ht="24">
      <c r="A726" s="184" t="s">
        <v>1816</v>
      </c>
      <c r="B726" s="205"/>
      <c r="C726" s="205"/>
      <c r="D726" s="177"/>
      <c r="E726" s="177"/>
      <c r="F726" s="34" t="s">
        <v>88</v>
      </c>
      <c r="G726" s="34" t="s">
        <v>299</v>
      </c>
      <c r="H726" s="34">
        <v>10</v>
      </c>
      <c r="I726" s="34">
        <v>1018</v>
      </c>
      <c r="J726" s="35" t="s">
        <v>300</v>
      </c>
      <c r="K726" s="87">
        <v>81.02</v>
      </c>
      <c r="L726" s="206"/>
      <c r="M726" s="202"/>
      <c r="N726" s="178"/>
      <c r="O726" s="203"/>
      <c r="P726" s="24"/>
    </row>
    <row r="727" spans="1:16">
      <c r="A727" s="184" t="s">
        <v>1820</v>
      </c>
      <c r="B727" s="205" t="s">
        <v>1832</v>
      </c>
      <c r="C727" s="205">
        <v>20200062</v>
      </c>
      <c r="D727" s="177">
        <v>0</v>
      </c>
      <c r="E727" s="177">
        <v>0</v>
      </c>
      <c r="F727" s="34" t="s">
        <v>1817</v>
      </c>
      <c r="G727" s="34" t="s">
        <v>1818</v>
      </c>
      <c r="H727" s="34">
        <v>4</v>
      </c>
      <c r="I727" s="34">
        <v>411</v>
      </c>
      <c r="J727" s="35" t="s">
        <v>1831</v>
      </c>
      <c r="K727" s="87">
        <v>33.880000000000003</v>
      </c>
      <c r="L727" s="206">
        <v>11.918333333333333</v>
      </c>
      <c r="M727" s="202">
        <f>15+4*D727/3+4*(D727/2)/3</f>
        <v>15</v>
      </c>
      <c r="N727" s="178">
        <f>L727-M727</f>
        <v>-3.081666666666667</v>
      </c>
      <c r="O727" s="203">
        <f>SUMPRODUCT(TEXT(N727-{0,5,15,25,35},"0;\0")*{0,2,3,3,7})</f>
        <v>0</v>
      </c>
      <c r="P727" s="24"/>
    </row>
    <row r="728" spans="1:16">
      <c r="A728" s="184" t="s">
        <v>1816</v>
      </c>
      <c r="B728" s="205"/>
      <c r="C728" s="205"/>
      <c r="D728" s="177"/>
      <c r="E728" s="177"/>
      <c r="F728" s="34" t="s">
        <v>1817</v>
      </c>
      <c r="G728" s="34" t="s">
        <v>1818</v>
      </c>
      <c r="H728" s="34">
        <v>4</v>
      </c>
      <c r="I728" s="34">
        <v>408</v>
      </c>
      <c r="J728" s="35" t="s">
        <v>1830</v>
      </c>
      <c r="K728" s="87">
        <v>60.28</v>
      </c>
      <c r="L728" s="206"/>
      <c r="M728" s="202"/>
      <c r="N728" s="178"/>
      <c r="O728" s="203"/>
      <c r="P728" s="24"/>
    </row>
    <row r="729" spans="1:16">
      <c r="A729" s="184" t="s">
        <v>1816</v>
      </c>
      <c r="B729" s="205"/>
      <c r="C729" s="205"/>
      <c r="D729" s="177"/>
      <c r="E729" s="177"/>
      <c r="F729" s="34" t="s">
        <v>88</v>
      </c>
      <c r="G729" s="34" t="s">
        <v>295</v>
      </c>
      <c r="H729" s="34">
        <v>5</v>
      </c>
      <c r="I729" s="34">
        <v>503</v>
      </c>
      <c r="J729" s="35" t="s">
        <v>301</v>
      </c>
      <c r="K729" s="87">
        <v>122.36</v>
      </c>
      <c r="L729" s="206"/>
      <c r="M729" s="202"/>
      <c r="N729" s="178"/>
      <c r="O729" s="203"/>
      <c r="P729" s="24"/>
    </row>
    <row r="730" spans="1:16">
      <c r="A730" s="184" t="s">
        <v>1820</v>
      </c>
      <c r="B730" s="205" t="s">
        <v>1833</v>
      </c>
      <c r="C730" s="205">
        <v>20130017</v>
      </c>
      <c r="D730" s="177">
        <v>0</v>
      </c>
      <c r="E730" s="177">
        <v>0</v>
      </c>
      <c r="F730" s="34" t="s">
        <v>120</v>
      </c>
      <c r="G730" s="34" t="s">
        <v>291</v>
      </c>
      <c r="H730" s="34">
        <v>3</v>
      </c>
      <c r="I730" s="34">
        <v>356</v>
      </c>
      <c r="J730" s="35" t="s">
        <v>1834</v>
      </c>
      <c r="K730" s="87">
        <v>25.81</v>
      </c>
      <c r="L730" s="206">
        <v>19.238703703703706</v>
      </c>
      <c r="M730" s="202">
        <f>15+4*D730/3+4*(D730/2)/3</f>
        <v>15</v>
      </c>
      <c r="N730" s="202">
        <f>L730-M730</f>
        <v>4.2387037037037061</v>
      </c>
      <c r="O730" s="203">
        <f>SUMPRODUCT(TEXT(N730-{0,5,15,25,35},"0;\0")*{0,2,3,3,7})</f>
        <v>0</v>
      </c>
      <c r="P730" s="24"/>
    </row>
    <row r="731" spans="1:16">
      <c r="A731" s="184" t="s">
        <v>1816</v>
      </c>
      <c r="B731" s="205"/>
      <c r="C731" s="205"/>
      <c r="D731" s="177"/>
      <c r="E731" s="177"/>
      <c r="F731" s="33" t="s">
        <v>120</v>
      </c>
      <c r="G731" s="34" t="s">
        <v>295</v>
      </c>
      <c r="H731" s="34">
        <v>4</v>
      </c>
      <c r="I731" s="34">
        <v>407</v>
      </c>
      <c r="J731" s="35" t="s">
        <v>1825</v>
      </c>
      <c r="K731" s="87">
        <v>16.48</v>
      </c>
      <c r="L731" s="206"/>
      <c r="M731" s="202"/>
      <c r="N731" s="202"/>
      <c r="O731" s="203"/>
      <c r="P731" s="24"/>
    </row>
    <row r="732" spans="1:16">
      <c r="A732" s="184" t="s">
        <v>1816</v>
      </c>
      <c r="B732" s="205"/>
      <c r="C732" s="205"/>
      <c r="D732" s="177"/>
      <c r="E732" s="177"/>
      <c r="F732" s="34" t="s">
        <v>1817</v>
      </c>
      <c r="G732" s="34" t="s">
        <v>1818</v>
      </c>
      <c r="H732" s="34">
        <v>4</v>
      </c>
      <c r="I732" s="34">
        <v>415</v>
      </c>
      <c r="J732" s="35" t="s">
        <v>1824</v>
      </c>
      <c r="K732" s="87">
        <v>27.47</v>
      </c>
      <c r="L732" s="206"/>
      <c r="M732" s="202"/>
      <c r="N732" s="202"/>
      <c r="O732" s="203"/>
      <c r="P732" s="24"/>
    </row>
    <row r="733" spans="1:16">
      <c r="A733" s="184" t="s">
        <v>1816</v>
      </c>
      <c r="B733" s="205"/>
      <c r="C733" s="205"/>
      <c r="D733" s="177"/>
      <c r="E733" s="177"/>
      <c r="F733" s="33" t="s">
        <v>88</v>
      </c>
      <c r="G733" s="34" t="s">
        <v>295</v>
      </c>
      <c r="H733" s="34">
        <v>5</v>
      </c>
      <c r="I733" s="34">
        <v>501</v>
      </c>
      <c r="J733" s="35" t="s">
        <v>342</v>
      </c>
      <c r="K733" s="87">
        <v>36.39</v>
      </c>
      <c r="L733" s="206"/>
      <c r="M733" s="202"/>
      <c r="N733" s="202"/>
      <c r="O733" s="203"/>
      <c r="P733" s="24"/>
    </row>
    <row r="734" spans="1:16">
      <c r="A734" s="184" t="s">
        <v>1820</v>
      </c>
      <c r="B734" s="205" t="s">
        <v>1835</v>
      </c>
      <c r="C734" s="205">
        <v>20160152</v>
      </c>
      <c r="D734" s="177">
        <v>0</v>
      </c>
      <c r="E734" s="177">
        <v>0</v>
      </c>
      <c r="F734" s="34" t="s">
        <v>120</v>
      </c>
      <c r="G734" s="34" t="s">
        <v>291</v>
      </c>
      <c r="H734" s="34">
        <v>3</v>
      </c>
      <c r="I734" s="34">
        <v>356</v>
      </c>
      <c r="J734" s="35" t="s">
        <v>1834</v>
      </c>
      <c r="K734" s="87">
        <v>25.81</v>
      </c>
      <c r="L734" s="206">
        <v>18.977407407407409</v>
      </c>
      <c r="M734" s="202">
        <f>15+4*D734/3+4*(D734/2)/3</f>
        <v>15</v>
      </c>
      <c r="N734" s="202">
        <f>L734-M734</f>
        <v>3.9774074074074086</v>
      </c>
      <c r="O734" s="203">
        <f>SUMPRODUCT(TEXT(N734-{0,5,15,25,35},"0;\0")*{0,2,3,3,7})</f>
        <v>0</v>
      </c>
      <c r="P734" s="24"/>
    </row>
    <row r="735" spans="1:16">
      <c r="A735" s="184" t="s">
        <v>1816</v>
      </c>
      <c r="B735" s="205"/>
      <c r="C735" s="205"/>
      <c r="D735" s="177"/>
      <c r="E735" s="177"/>
      <c r="F735" s="33" t="s">
        <v>1817</v>
      </c>
      <c r="G735" s="34" t="s">
        <v>1818</v>
      </c>
      <c r="H735" s="34">
        <v>6</v>
      </c>
      <c r="I735" s="34">
        <v>600</v>
      </c>
      <c r="J735" s="35" t="s">
        <v>1819</v>
      </c>
      <c r="K735" s="87">
        <v>33.799999999999997</v>
      </c>
      <c r="L735" s="206"/>
      <c r="M735" s="202"/>
      <c r="N735" s="202"/>
      <c r="O735" s="203"/>
      <c r="P735" s="24"/>
    </row>
    <row r="736" spans="1:16">
      <c r="A736" s="184" t="s">
        <v>1816</v>
      </c>
      <c r="B736" s="205"/>
      <c r="C736" s="205"/>
      <c r="D736" s="177"/>
      <c r="E736" s="177"/>
      <c r="F736" s="34" t="s">
        <v>1817</v>
      </c>
      <c r="G736" s="34" t="s">
        <v>1818</v>
      </c>
      <c r="H736" s="34">
        <v>4</v>
      </c>
      <c r="I736" s="34">
        <v>411</v>
      </c>
      <c r="J736" s="35" t="s">
        <v>1831</v>
      </c>
      <c r="K736" s="87">
        <v>33.880000000000003</v>
      </c>
      <c r="L736" s="206"/>
      <c r="M736" s="202"/>
      <c r="N736" s="202"/>
      <c r="O736" s="203"/>
      <c r="P736" s="24"/>
    </row>
    <row r="737" spans="1:16">
      <c r="A737" s="184" t="s">
        <v>1816</v>
      </c>
      <c r="B737" s="205"/>
      <c r="C737" s="205"/>
      <c r="D737" s="177"/>
      <c r="E737" s="177"/>
      <c r="F737" s="33" t="s">
        <v>120</v>
      </c>
      <c r="G737" s="34" t="s">
        <v>295</v>
      </c>
      <c r="H737" s="34">
        <v>4</v>
      </c>
      <c r="I737" s="34">
        <v>404</v>
      </c>
      <c r="J737" s="35" t="s">
        <v>296</v>
      </c>
      <c r="K737" s="87">
        <v>16.489999999999998</v>
      </c>
      <c r="L737" s="206"/>
      <c r="M737" s="202"/>
      <c r="N737" s="202"/>
      <c r="O737" s="203"/>
      <c r="P737" s="24"/>
    </row>
    <row r="738" spans="1:16">
      <c r="A738" s="184" t="s">
        <v>1816</v>
      </c>
      <c r="B738" s="205"/>
      <c r="C738" s="205"/>
      <c r="D738" s="177"/>
      <c r="E738" s="177"/>
      <c r="F738" s="34" t="s">
        <v>88</v>
      </c>
      <c r="G738" s="34" t="s">
        <v>295</v>
      </c>
      <c r="H738" s="34">
        <v>6</v>
      </c>
      <c r="I738" s="34">
        <v>611</v>
      </c>
      <c r="J738" s="37" t="s">
        <v>366</v>
      </c>
      <c r="K738" s="87">
        <v>16.48</v>
      </c>
      <c r="L738" s="206"/>
      <c r="M738" s="202"/>
      <c r="N738" s="202"/>
      <c r="O738" s="203"/>
      <c r="P738" s="24"/>
    </row>
    <row r="739" spans="1:16">
      <c r="A739" s="184" t="s">
        <v>1820</v>
      </c>
      <c r="B739" s="205" t="s">
        <v>1836</v>
      </c>
      <c r="C739" s="205">
        <v>20180306</v>
      </c>
      <c r="D739" s="177">
        <v>0</v>
      </c>
      <c r="E739" s="177">
        <v>0</v>
      </c>
      <c r="F739" s="34" t="s">
        <v>120</v>
      </c>
      <c r="G739" s="34" t="s">
        <v>291</v>
      </c>
      <c r="H739" s="34">
        <v>3</v>
      </c>
      <c r="I739" s="34">
        <v>356</v>
      </c>
      <c r="J739" s="35" t="s">
        <v>1834</v>
      </c>
      <c r="K739" s="87">
        <v>25.81</v>
      </c>
      <c r="L739" s="206">
        <v>17.900407407407407</v>
      </c>
      <c r="M739" s="202">
        <f>15+4*D739/3+4*(D739/2)/3</f>
        <v>15</v>
      </c>
      <c r="N739" s="202">
        <f>L739-M739</f>
        <v>2.9004074074074069</v>
      </c>
      <c r="O739" s="203">
        <f>SUMPRODUCT(TEXT(N739-{0,5,15,25,35},"0;\0")*{0,2,3,3,7})</f>
        <v>0</v>
      </c>
      <c r="P739" s="24"/>
    </row>
    <row r="740" spans="1:16">
      <c r="A740" s="184" t="s">
        <v>1816</v>
      </c>
      <c r="B740" s="205"/>
      <c r="C740" s="205"/>
      <c r="D740" s="177"/>
      <c r="E740" s="177"/>
      <c r="F740" s="33" t="s">
        <v>120</v>
      </c>
      <c r="G740" s="34" t="s">
        <v>295</v>
      </c>
      <c r="H740" s="34">
        <v>4</v>
      </c>
      <c r="I740" s="34">
        <v>404</v>
      </c>
      <c r="J740" s="35" t="s">
        <v>296</v>
      </c>
      <c r="K740" s="87">
        <v>16.489999999999998</v>
      </c>
      <c r="L740" s="206"/>
      <c r="M740" s="202"/>
      <c r="N740" s="202"/>
      <c r="O740" s="203"/>
      <c r="P740" s="24"/>
    </row>
    <row r="741" spans="1:16">
      <c r="A741" s="184" t="s">
        <v>1816</v>
      </c>
      <c r="B741" s="205"/>
      <c r="C741" s="205"/>
      <c r="D741" s="177"/>
      <c r="E741" s="177"/>
      <c r="F741" s="33" t="s">
        <v>1817</v>
      </c>
      <c r="G741" s="34" t="s">
        <v>1818</v>
      </c>
      <c r="H741" s="34">
        <v>6</v>
      </c>
      <c r="I741" s="34">
        <v>600</v>
      </c>
      <c r="J741" s="35" t="s">
        <v>1819</v>
      </c>
      <c r="K741" s="87">
        <v>33.799999999999997</v>
      </c>
      <c r="L741" s="206"/>
      <c r="M741" s="202"/>
      <c r="N741" s="202"/>
      <c r="O741" s="203"/>
      <c r="P741" s="24"/>
    </row>
    <row r="742" spans="1:16">
      <c r="A742" s="184" t="s">
        <v>1816</v>
      </c>
      <c r="B742" s="205"/>
      <c r="C742" s="205"/>
      <c r="D742" s="177"/>
      <c r="E742" s="177"/>
      <c r="F742" s="33" t="s">
        <v>88</v>
      </c>
      <c r="G742" s="34" t="s">
        <v>295</v>
      </c>
      <c r="H742" s="34">
        <v>5</v>
      </c>
      <c r="I742" s="34">
        <v>501</v>
      </c>
      <c r="J742" s="35" t="s">
        <v>342</v>
      </c>
      <c r="K742" s="87">
        <v>36.39</v>
      </c>
      <c r="L742" s="206"/>
      <c r="M742" s="202"/>
      <c r="N742" s="202"/>
      <c r="O742" s="203"/>
      <c r="P742" s="24"/>
    </row>
    <row r="743" spans="1:16">
      <c r="A743" s="184" t="s">
        <v>1820</v>
      </c>
      <c r="B743" s="205" t="s">
        <v>1837</v>
      </c>
      <c r="C743" s="205">
        <v>20200022</v>
      </c>
      <c r="D743" s="177">
        <v>0</v>
      </c>
      <c r="E743" s="177">
        <v>0</v>
      </c>
      <c r="F743" s="34" t="s">
        <v>88</v>
      </c>
      <c r="G743" s="34" t="s">
        <v>295</v>
      </c>
      <c r="H743" s="34">
        <v>5</v>
      </c>
      <c r="I743" s="34">
        <v>503</v>
      </c>
      <c r="J743" s="35" t="s">
        <v>301</v>
      </c>
      <c r="K743" s="87">
        <v>122.36</v>
      </c>
      <c r="L743" s="206">
        <v>9.9380000000000006</v>
      </c>
      <c r="M743" s="202">
        <f>15+4*D743/3+4*(D743/2)/3</f>
        <v>15</v>
      </c>
      <c r="N743" s="178">
        <f>L743-M743</f>
        <v>-5.0619999999999994</v>
      </c>
      <c r="O743" s="203">
        <f>SUMPRODUCT(TEXT(N743-{0,5,15,25,35},"0;\0")*{0,2,3,3,7})</f>
        <v>0</v>
      </c>
      <c r="P743" s="24"/>
    </row>
    <row r="744" spans="1:16">
      <c r="A744" s="184" t="s">
        <v>1816</v>
      </c>
      <c r="B744" s="205"/>
      <c r="C744" s="205"/>
      <c r="D744" s="177"/>
      <c r="E744" s="177"/>
      <c r="F744" s="33" t="s">
        <v>88</v>
      </c>
      <c r="G744" s="34" t="s">
        <v>295</v>
      </c>
      <c r="H744" s="34">
        <v>5</v>
      </c>
      <c r="I744" s="34">
        <v>501</v>
      </c>
      <c r="J744" s="35" t="s">
        <v>342</v>
      </c>
      <c r="K744" s="87">
        <v>36.39</v>
      </c>
      <c r="L744" s="206"/>
      <c r="M744" s="202"/>
      <c r="N744" s="178"/>
      <c r="O744" s="203"/>
      <c r="P744" s="24"/>
    </row>
    <row r="745" spans="1:16" ht="24">
      <c r="A745" s="184" t="s">
        <v>1820</v>
      </c>
      <c r="B745" s="205" t="s">
        <v>1838</v>
      </c>
      <c r="C745" s="205">
        <v>20202003</v>
      </c>
      <c r="D745" s="177">
        <v>0</v>
      </c>
      <c r="E745" s="177">
        <v>0</v>
      </c>
      <c r="F745" s="34" t="s">
        <v>120</v>
      </c>
      <c r="G745" s="34" t="s">
        <v>291</v>
      </c>
      <c r="H745" s="34">
        <v>4</v>
      </c>
      <c r="I745" s="34">
        <v>461</v>
      </c>
      <c r="J745" s="35" t="s">
        <v>1821</v>
      </c>
      <c r="K745" s="87">
        <v>64.84</v>
      </c>
      <c r="L745" s="206">
        <v>18.306777777777778</v>
      </c>
      <c r="M745" s="202">
        <f>15+4*D745/3+4*(D745/2)/3</f>
        <v>15</v>
      </c>
      <c r="N745" s="202">
        <f>L745-M745</f>
        <v>3.3067777777777785</v>
      </c>
      <c r="O745" s="203">
        <f>SUMPRODUCT(TEXT(N745-{0,5,15,25,35},"0;\0")*{0,2,3,3,7})</f>
        <v>0</v>
      </c>
      <c r="P745" s="24"/>
    </row>
    <row r="746" spans="1:16">
      <c r="A746" s="184" t="s">
        <v>1816</v>
      </c>
      <c r="B746" s="205"/>
      <c r="C746" s="205"/>
      <c r="D746" s="177"/>
      <c r="E746" s="177"/>
      <c r="F746" s="33" t="s">
        <v>120</v>
      </c>
      <c r="G746" s="34" t="s">
        <v>291</v>
      </c>
      <c r="H746" s="34">
        <v>3</v>
      </c>
      <c r="I746" s="34">
        <v>362</v>
      </c>
      <c r="J746" s="35" t="s">
        <v>292</v>
      </c>
      <c r="K746" s="87">
        <v>64.819999999999993</v>
      </c>
      <c r="L746" s="206"/>
      <c r="M746" s="202"/>
      <c r="N746" s="202"/>
      <c r="O746" s="203"/>
      <c r="P746" s="24"/>
    </row>
    <row r="747" spans="1:16">
      <c r="A747" s="184" t="s">
        <v>1816</v>
      </c>
      <c r="B747" s="205"/>
      <c r="C747" s="205"/>
      <c r="D747" s="177"/>
      <c r="E747" s="177"/>
      <c r="F747" s="33" t="s">
        <v>1817</v>
      </c>
      <c r="G747" s="34" t="s">
        <v>1818</v>
      </c>
      <c r="H747" s="34">
        <v>6</v>
      </c>
      <c r="I747" s="34">
        <v>600</v>
      </c>
      <c r="J747" s="35" t="s">
        <v>1819</v>
      </c>
      <c r="K747" s="87">
        <v>33.799999999999997</v>
      </c>
      <c r="L747" s="206"/>
      <c r="M747" s="202"/>
      <c r="N747" s="202"/>
      <c r="O747" s="203"/>
      <c r="P747" s="24"/>
    </row>
    <row r="748" spans="1:16">
      <c r="A748" s="184" t="s">
        <v>1816</v>
      </c>
      <c r="B748" s="205"/>
      <c r="C748" s="205"/>
      <c r="D748" s="177"/>
      <c r="E748" s="177"/>
      <c r="F748" s="33" t="s">
        <v>120</v>
      </c>
      <c r="G748" s="34" t="s">
        <v>295</v>
      </c>
      <c r="H748" s="34">
        <v>4</v>
      </c>
      <c r="I748" s="34">
        <v>404</v>
      </c>
      <c r="J748" s="35" t="s">
        <v>296</v>
      </c>
      <c r="K748" s="87">
        <v>16.489999999999998</v>
      </c>
      <c r="L748" s="206"/>
      <c r="M748" s="202"/>
      <c r="N748" s="202"/>
      <c r="O748" s="203"/>
      <c r="P748" s="24"/>
    </row>
    <row r="749" spans="1:16">
      <c r="A749" s="184" t="s">
        <v>1816</v>
      </c>
      <c r="B749" s="205"/>
      <c r="C749" s="205"/>
      <c r="D749" s="177"/>
      <c r="E749" s="177"/>
      <c r="F749" s="33" t="s">
        <v>120</v>
      </c>
      <c r="G749" s="34" t="s">
        <v>291</v>
      </c>
      <c r="H749" s="34">
        <v>3</v>
      </c>
      <c r="I749" s="34">
        <v>351</v>
      </c>
      <c r="J749" s="35" t="s">
        <v>294</v>
      </c>
      <c r="K749" s="87">
        <v>25.81</v>
      </c>
      <c r="L749" s="206"/>
      <c r="M749" s="202"/>
      <c r="N749" s="202"/>
      <c r="O749" s="203"/>
      <c r="P749" s="24"/>
    </row>
    <row r="750" spans="1:16">
      <c r="A750" s="184" t="s">
        <v>1820</v>
      </c>
      <c r="B750" s="205" t="s">
        <v>1839</v>
      </c>
      <c r="C750" s="205" t="s">
        <v>373</v>
      </c>
      <c r="D750" s="177">
        <v>0</v>
      </c>
      <c r="E750" s="177">
        <v>0</v>
      </c>
      <c r="F750" s="33" t="s">
        <v>120</v>
      </c>
      <c r="G750" s="34" t="s">
        <v>295</v>
      </c>
      <c r="H750" s="34">
        <v>4</v>
      </c>
      <c r="I750" s="34">
        <v>404</v>
      </c>
      <c r="J750" s="35" t="s">
        <v>296</v>
      </c>
      <c r="K750" s="87">
        <v>16.489999999999998</v>
      </c>
      <c r="L750" s="206">
        <v>10.221195767195768</v>
      </c>
      <c r="M750" s="202">
        <f>15+4*D750/3+4*(D750/2)/3</f>
        <v>15</v>
      </c>
      <c r="N750" s="178">
        <f>L750-M750</f>
        <v>-4.7788042328042319</v>
      </c>
      <c r="O750" s="203">
        <f>SUMPRODUCT(TEXT(N750-{0,5,15,25,35},"0;\0")*{0,2,3,3,7})</f>
        <v>0</v>
      </c>
      <c r="P750" s="24"/>
    </row>
    <row r="751" spans="1:16">
      <c r="A751" s="184" t="s">
        <v>1816</v>
      </c>
      <c r="B751" s="205"/>
      <c r="C751" s="205"/>
      <c r="D751" s="177"/>
      <c r="E751" s="177"/>
      <c r="F751" s="33" t="s">
        <v>120</v>
      </c>
      <c r="G751" s="34" t="s">
        <v>295</v>
      </c>
      <c r="H751" s="34">
        <v>4</v>
      </c>
      <c r="I751" s="34">
        <v>404</v>
      </c>
      <c r="J751" s="35" t="s">
        <v>296</v>
      </c>
      <c r="K751" s="87">
        <v>16.489999999999998</v>
      </c>
      <c r="L751" s="206"/>
      <c r="M751" s="202"/>
      <c r="N751" s="178"/>
      <c r="O751" s="203"/>
      <c r="P751" s="24"/>
    </row>
    <row r="752" spans="1:16">
      <c r="A752" s="184" t="s">
        <v>1816</v>
      </c>
      <c r="B752" s="205"/>
      <c r="C752" s="205"/>
      <c r="D752" s="177"/>
      <c r="E752" s="177"/>
      <c r="F752" s="34" t="s">
        <v>88</v>
      </c>
      <c r="G752" s="34" t="s">
        <v>295</v>
      </c>
      <c r="H752" s="34">
        <v>5</v>
      </c>
      <c r="I752" s="34">
        <v>506</v>
      </c>
      <c r="J752" s="35" t="s">
        <v>302</v>
      </c>
      <c r="K752" s="87">
        <v>60.26</v>
      </c>
      <c r="L752" s="206"/>
      <c r="M752" s="202"/>
      <c r="N752" s="178"/>
      <c r="O752" s="203"/>
      <c r="P752" s="24"/>
    </row>
    <row r="753" spans="1:16">
      <c r="A753" s="184" t="s">
        <v>1816</v>
      </c>
      <c r="B753" s="205"/>
      <c r="C753" s="205"/>
      <c r="D753" s="177"/>
      <c r="E753" s="177"/>
      <c r="F753" s="33" t="s">
        <v>88</v>
      </c>
      <c r="G753" s="34" t="s">
        <v>295</v>
      </c>
      <c r="H753" s="34">
        <v>5</v>
      </c>
      <c r="I753" s="34">
        <v>501</v>
      </c>
      <c r="J753" s="35" t="s">
        <v>342</v>
      </c>
      <c r="K753" s="87">
        <v>36.39</v>
      </c>
      <c r="L753" s="206"/>
      <c r="M753" s="202"/>
      <c r="N753" s="178"/>
      <c r="O753" s="203"/>
      <c r="P753" s="24"/>
    </row>
    <row r="754" spans="1:16">
      <c r="A754" s="21" t="s">
        <v>1840</v>
      </c>
      <c r="B754" s="24" t="s">
        <v>374</v>
      </c>
      <c r="C754" s="24">
        <v>19940065</v>
      </c>
      <c r="D754" s="24">
        <v>19</v>
      </c>
      <c r="E754" s="24">
        <v>5</v>
      </c>
      <c r="F754" s="24" t="s">
        <v>120</v>
      </c>
      <c r="G754" s="24" t="s">
        <v>375</v>
      </c>
      <c r="H754" s="24">
        <v>3</v>
      </c>
      <c r="I754" s="24">
        <v>358</v>
      </c>
      <c r="J754" s="24" t="s">
        <v>325</v>
      </c>
      <c r="K754" s="85">
        <v>25.82</v>
      </c>
      <c r="L754" s="24">
        <v>8.6</v>
      </c>
      <c r="M754" s="25">
        <f>15+6*D754/3+6*E754/3/2</f>
        <v>58</v>
      </c>
      <c r="N754" s="25">
        <f t="shared" ref="N754:N800" si="7">L754-M754</f>
        <v>-49.4</v>
      </c>
      <c r="O754" s="26">
        <f>SUMPRODUCT(TEXT(N754-{0,5,15,25,35},"0;\0")*{0,2,3,3,7})</f>
        <v>0</v>
      </c>
      <c r="P754" s="24"/>
    </row>
    <row r="755" spans="1:16">
      <c r="A755" s="21" t="s">
        <v>1840</v>
      </c>
      <c r="B755" s="24" t="s">
        <v>376</v>
      </c>
      <c r="C755" s="24">
        <v>19890011</v>
      </c>
      <c r="D755" s="24">
        <v>13</v>
      </c>
      <c r="E755" s="24">
        <v>6</v>
      </c>
      <c r="F755" s="24" t="s">
        <v>120</v>
      </c>
      <c r="G755" s="24" t="s">
        <v>375</v>
      </c>
      <c r="H755" s="24">
        <v>3</v>
      </c>
      <c r="I755" s="24">
        <v>358</v>
      </c>
      <c r="J755" s="24" t="s">
        <v>325</v>
      </c>
      <c r="K755" s="85">
        <v>25.82</v>
      </c>
      <c r="L755" s="24">
        <v>8.6</v>
      </c>
      <c r="M755" s="25">
        <f t="shared" ref="M755:M800" si="8">15+6*D755/3+6*E755/3/2</f>
        <v>47</v>
      </c>
      <c r="N755" s="25">
        <f t="shared" si="7"/>
        <v>-38.4</v>
      </c>
      <c r="O755" s="26">
        <f>SUMPRODUCT(TEXT(N755-{0,5,15,25,35},"0;\0")*{0,2,3,3,7})</f>
        <v>0</v>
      </c>
      <c r="P755" s="24"/>
    </row>
    <row r="756" spans="1:16">
      <c r="A756" s="21" t="s">
        <v>2186</v>
      </c>
      <c r="B756" s="22" t="s">
        <v>377</v>
      </c>
      <c r="C756" s="22">
        <v>19890045</v>
      </c>
      <c r="D756" s="22">
        <v>8</v>
      </c>
      <c r="E756" s="22">
        <v>6</v>
      </c>
      <c r="F756" s="22" t="s">
        <v>120</v>
      </c>
      <c r="G756" s="24" t="s">
        <v>375</v>
      </c>
      <c r="H756" s="24">
        <v>3</v>
      </c>
      <c r="I756" s="24">
        <v>358</v>
      </c>
      <c r="J756" s="24" t="s">
        <v>325</v>
      </c>
      <c r="K756" s="85">
        <v>25.82</v>
      </c>
      <c r="L756" s="24">
        <v>8.6</v>
      </c>
      <c r="M756" s="25">
        <f t="shared" si="8"/>
        <v>37</v>
      </c>
      <c r="N756" s="25">
        <f t="shared" si="7"/>
        <v>-28.4</v>
      </c>
      <c r="O756" s="26">
        <f>SUMPRODUCT(TEXT(N756-{0,5,15,25,35},"0;\0")*{0,2,3,3,7})</f>
        <v>0</v>
      </c>
      <c r="P756" s="24"/>
    </row>
    <row r="757" spans="1:16">
      <c r="A757" s="21" t="s">
        <v>2187</v>
      </c>
      <c r="B757" s="24" t="s">
        <v>378</v>
      </c>
      <c r="C757" s="24">
        <v>19870054</v>
      </c>
      <c r="D757" s="24">
        <v>17</v>
      </c>
      <c r="E757" s="24">
        <v>6</v>
      </c>
      <c r="F757" s="24" t="s">
        <v>120</v>
      </c>
      <c r="G757" s="24" t="s">
        <v>375</v>
      </c>
      <c r="H757" s="24">
        <v>3</v>
      </c>
      <c r="I757" s="24">
        <v>360</v>
      </c>
      <c r="J757" s="24" t="s">
        <v>325</v>
      </c>
      <c r="K757" s="85">
        <v>25.82</v>
      </c>
      <c r="L757" s="24">
        <v>8.6</v>
      </c>
      <c r="M757" s="25">
        <f t="shared" si="8"/>
        <v>55</v>
      </c>
      <c r="N757" s="25">
        <f t="shared" si="7"/>
        <v>-46.4</v>
      </c>
      <c r="O757" s="26">
        <f>SUMPRODUCT(TEXT(N757-{0,5,15,25,35},"0;\0")*{0,2,3,3,7})</f>
        <v>0</v>
      </c>
      <c r="P757" s="24"/>
    </row>
    <row r="758" spans="1:16">
      <c r="A758" s="21" t="s">
        <v>2188</v>
      </c>
      <c r="B758" s="24" t="s">
        <v>379</v>
      </c>
      <c r="C758" s="24">
        <v>19910003</v>
      </c>
      <c r="D758" s="24">
        <v>17</v>
      </c>
      <c r="E758" s="24">
        <v>4</v>
      </c>
      <c r="F758" s="24" t="s">
        <v>120</v>
      </c>
      <c r="G758" s="24" t="s">
        <v>375</v>
      </c>
      <c r="H758" s="24">
        <v>3</v>
      </c>
      <c r="I758" s="24">
        <v>360</v>
      </c>
      <c r="J758" s="24" t="s">
        <v>325</v>
      </c>
      <c r="K758" s="85">
        <v>25.82</v>
      </c>
      <c r="L758" s="24">
        <v>8.6</v>
      </c>
      <c r="M758" s="25">
        <f t="shared" si="8"/>
        <v>53</v>
      </c>
      <c r="N758" s="25">
        <f t="shared" si="7"/>
        <v>-44.4</v>
      </c>
      <c r="O758" s="26">
        <f>SUMPRODUCT(TEXT(N758-{0,5,15,25,35},"0;\0")*{0,2,3,3,7})</f>
        <v>0</v>
      </c>
      <c r="P758" s="24"/>
    </row>
    <row r="759" spans="1:16">
      <c r="A759" s="21" t="s">
        <v>2189</v>
      </c>
      <c r="B759" s="22" t="s">
        <v>380</v>
      </c>
      <c r="C759" s="22">
        <v>19880020</v>
      </c>
      <c r="D759" s="22">
        <v>16</v>
      </c>
      <c r="E759" s="22">
        <v>3</v>
      </c>
      <c r="F759" s="24" t="s">
        <v>120</v>
      </c>
      <c r="G759" s="24" t="s">
        <v>375</v>
      </c>
      <c r="H759" s="24">
        <v>3</v>
      </c>
      <c r="I759" s="24">
        <v>360</v>
      </c>
      <c r="J759" s="24" t="s">
        <v>325</v>
      </c>
      <c r="K759" s="85">
        <v>25.82</v>
      </c>
      <c r="L759" s="24">
        <v>8.6</v>
      </c>
      <c r="M759" s="25">
        <f t="shared" si="8"/>
        <v>50</v>
      </c>
      <c r="N759" s="25">
        <f t="shared" si="7"/>
        <v>-41.4</v>
      </c>
      <c r="O759" s="26">
        <f>SUMPRODUCT(TEXT(N759-{0,5,15,25,35},"0;\0")*{0,2,3,3,7})</f>
        <v>0</v>
      </c>
      <c r="P759" s="24"/>
    </row>
    <row r="760" spans="1:16">
      <c r="A760" s="21" t="s">
        <v>2190</v>
      </c>
      <c r="B760" s="22" t="s">
        <v>381</v>
      </c>
      <c r="C760" s="22">
        <v>19870035</v>
      </c>
      <c r="D760" s="22">
        <v>20</v>
      </c>
      <c r="E760" s="22">
        <v>4</v>
      </c>
      <c r="F760" s="22" t="s">
        <v>120</v>
      </c>
      <c r="G760" s="24" t="s">
        <v>375</v>
      </c>
      <c r="H760" s="24">
        <v>3</v>
      </c>
      <c r="I760" s="24">
        <v>366</v>
      </c>
      <c r="J760" s="24" t="s">
        <v>382</v>
      </c>
      <c r="K760" s="85">
        <v>25.81</v>
      </c>
      <c r="L760" s="24">
        <v>12.9</v>
      </c>
      <c r="M760" s="25">
        <f t="shared" si="8"/>
        <v>59</v>
      </c>
      <c r="N760" s="25">
        <f t="shared" si="7"/>
        <v>-46.1</v>
      </c>
      <c r="O760" s="26">
        <f>SUMPRODUCT(TEXT(N760-{0,5,15,25,35},"0;\0")*{0,2,3,3,7})</f>
        <v>0</v>
      </c>
      <c r="P760" s="24"/>
    </row>
    <row r="761" spans="1:16">
      <c r="A761" s="21" t="s">
        <v>2191</v>
      </c>
      <c r="B761" s="22" t="s">
        <v>383</v>
      </c>
      <c r="C761" s="22">
        <v>20070014</v>
      </c>
      <c r="D761" s="22">
        <v>19</v>
      </c>
      <c r="E761" s="22">
        <v>6</v>
      </c>
      <c r="F761" s="24" t="s">
        <v>120</v>
      </c>
      <c r="G761" s="24" t="s">
        <v>375</v>
      </c>
      <c r="H761" s="24">
        <v>3</v>
      </c>
      <c r="I761" s="24">
        <v>366</v>
      </c>
      <c r="J761" s="24" t="s">
        <v>382</v>
      </c>
      <c r="K761" s="85">
        <v>25.81</v>
      </c>
      <c r="L761" s="24">
        <v>12.9</v>
      </c>
      <c r="M761" s="25">
        <f t="shared" si="8"/>
        <v>59</v>
      </c>
      <c r="N761" s="25">
        <f t="shared" si="7"/>
        <v>-46.1</v>
      </c>
      <c r="O761" s="26">
        <f>SUMPRODUCT(TEXT(N761-{0,5,15,25,35},"0;\0")*{0,2,3,3,7})</f>
        <v>0</v>
      </c>
      <c r="P761" s="24"/>
    </row>
    <row r="762" spans="1:16">
      <c r="A762" s="21" t="s">
        <v>2192</v>
      </c>
      <c r="B762" s="24" t="s">
        <v>384</v>
      </c>
      <c r="C762" s="24">
        <v>19890039</v>
      </c>
      <c r="D762" s="24">
        <v>21</v>
      </c>
      <c r="E762" s="24">
        <v>6</v>
      </c>
      <c r="F762" s="24" t="s">
        <v>120</v>
      </c>
      <c r="G762" s="24" t="s">
        <v>375</v>
      </c>
      <c r="H762" s="24">
        <v>3</v>
      </c>
      <c r="I762" s="24">
        <v>367</v>
      </c>
      <c r="J762" s="24" t="s">
        <v>325</v>
      </c>
      <c r="K762" s="85">
        <v>25.77</v>
      </c>
      <c r="L762" s="24">
        <v>12.85</v>
      </c>
      <c r="M762" s="25">
        <f t="shared" si="8"/>
        <v>63</v>
      </c>
      <c r="N762" s="25">
        <f t="shared" si="7"/>
        <v>-50.15</v>
      </c>
      <c r="O762" s="26">
        <f>SUMPRODUCT(TEXT(N762-{0,5,15,25,35},"0;\0")*{0,2,3,3,7})</f>
        <v>0</v>
      </c>
      <c r="P762" s="24"/>
    </row>
    <row r="763" spans="1:16">
      <c r="A763" s="21" t="s">
        <v>2193</v>
      </c>
      <c r="B763" s="24" t="s">
        <v>385</v>
      </c>
      <c r="C763" s="24">
        <v>19920028</v>
      </c>
      <c r="D763" s="24">
        <v>19</v>
      </c>
      <c r="E763" s="24">
        <v>6</v>
      </c>
      <c r="F763" s="24" t="s">
        <v>120</v>
      </c>
      <c r="G763" s="24" t="s">
        <v>375</v>
      </c>
      <c r="H763" s="24">
        <v>3</v>
      </c>
      <c r="I763" s="24">
        <v>367</v>
      </c>
      <c r="J763" s="24" t="s">
        <v>325</v>
      </c>
      <c r="K763" s="85">
        <v>25.77</v>
      </c>
      <c r="L763" s="24">
        <v>12.85</v>
      </c>
      <c r="M763" s="25">
        <f t="shared" si="8"/>
        <v>59</v>
      </c>
      <c r="N763" s="25">
        <f t="shared" si="7"/>
        <v>-46.15</v>
      </c>
      <c r="O763" s="26">
        <f>SUMPRODUCT(TEXT(N763-{0,5,15,25,35},"0;\0")*{0,2,3,3,7})</f>
        <v>0</v>
      </c>
      <c r="P763" s="24"/>
    </row>
    <row r="764" spans="1:16">
      <c r="A764" s="21" t="s">
        <v>2194</v>
      </c>
      <c r="B764" s="24" t="s">
        <v>386</v>
      </c>
      <c r="C764" s="24">
        <v>20190077</v>
      </c>
      <c r="D764" s="24">
        <v>5</v>
      </c>
      <c r="E764" s="24">
        <v>6</v>
      </c>
      <c r="F764" s="22" t="s">
        <v>120</v>
      </c>
      <c r="G764" s="24" t="s">
        <v>375</v>
      </c>
      <c r="H764" s="24">
        <v>3</v>
      </c>
      <c r="I764" s="24">
        <v>368</v>
      </c>
      <c r="J764" s="24" t="s">
        <v>325</v>
      </c>
      <c r="K764" s="85">
        <v>25.81</v>
      </c>
      <c r="L764" s="24">
        <v>8.6</v>
      </c>
      <c r="M764" s="25">
        <f t="shared" si="8"/>
        <v>31</v>
      </c>
      <c r="N764" s="25">
        <f t="shared" si="7"/>
        <v>-22.4</v>
      </c>
      <c r="O764" s="26">
        <f>SUMPRODUCT(TEXT(N764-{0,5,15,25,35},"0;\0")*{0,2,3,3,7})</f>
        <v>0</v>
      </c>
      <c r="P764" s="24"/>
    </row>
    <row r="765" spans="1:16">
      <c r="A765" s="21" t="s">
        <v>2195</v>
      </c>
      <c r="B765" s="24" t="s">
        <v>387</v>
      </c>
      <c r="C765" s="24">
        <v>20190081</v>
      </c>
      <c r="D765" s="24">
        <v>7</v>
      </c>
      <c r="E765" s="24">
        <v>3</v>
      </c>
      <c r="F765" s="24" t="s">
        <v>120</v>
      </c>
      <c r="G765" s="24" t="s">
        <v>375</v>
      </c>
      <c r="H765" s="24">
        <v>3</v>
      </c>
      <c r="I765" s="24">
        <v>368</v>
      </c>
      <c r="J765" s="24" t="s">
        <v>325</v>
      </c>
      <c r="K765" s="85">
        <v>25.81</v>
      </c>
      <c r="L765" s="24">
        <v>8.6</v>
      </c>
      <c r="M765" s="25">
        <f t="shared" si="8"/>
        <v>32</v>
      </c>
      <c r="N765" s="25">
        <f t="shared" si="7"/>
        <v>-23.4</v>
      </c>
      <c r="O765" s="26">
        <f>SUMPRODUCT(TEXT(N765-{0,5,15,25,35},"0;\0")*{0,2,3,3,7})</f>
        <v>0</v>
      </c>
      <c r="P765" s="24"/>
    </row>
    <row r="766" spans="1:16">
      <c r="A766" s="21" t="s">
        <v>2196</v>
      </c>
      <c r="B766" s="24" t="s">
        <v>388</v>
      </c>
      <c r="C766" s="24">
        <v>20190218</v>
      </c>
      <c r="D766" s="24">
        <v>2</v>
      </c>
      <c r="E766" s="24">
        <v>2</v>
      </c>
      <c r="F766" s="24" t="s">
        <v>120</v>
      </c>
      <c r="G766" s="24" t="s">
        <v>375</v>
      </c>
      <c r="H766" s="24">
        <v>3</v>
      </c>
      <c r="I766" s="24">
        <v>368</v>
      </c>
      <c r="J766" s="24" t="s">
        <v>325</v>
      </c>
      <c r="K766" s="85">
        <v>25.81</v>
      </c>
      <c r="L766" s="24">
        <v>8.6</v>
      </c>
      <c r="M766" s="25">
        <f t="shared" si="8"/>
        <v>21</v>
      </c>
      <c r="N766" s="25">
        <f t="shared" si="7"/>
        <v>-12.4</v>
      </c>
      <c r="O766" s="26">
        <f>SUMPRODUCT(TEXT(N766-{0,5,15,25,35},"0;\0")*{0,2,3,3,7})</f>
        <v>0</v>
      </c>
      <c r="P766" s="24"/>
    </row>
    <row r="767" spans="1:16">
      <c r="A767" s="21" t="s">
        <v>2197</v>
      </c>
      <c r="B767" s="22" t="s">
        <v>389</v>
      </c>
      <c r="C767" s="22">
        <v>20140021</v>
      </c>
      <c r="D767" s="22">
        <v>12</v>
      </c>
      <c r="E767" s="22">
        <v>0</v>
      </c>
      <c r="F767" s="24" t="s">
        <v>120</v>
      </c>
      <c r="G767" s="24" t="s">
        <v>375</v>
      </c>
      <c r="H767" s="24">
        <v>3</v>
      </c>
      <c r="I767" s="24">
        <v>374</v>
      </c>
      <c r="J767" s="24" t="s">
        <v>390</v>
      </c>
      <c r="K767" s="85">
        <v>25.81</v>
      </c>
      <c r="L767" s="24">
        <v>8.6</v>
      </c>
      <c r="M767" s="25">
        <f t="shared" si="8"/>
        <v>39</v>
      </c>
      <c r="N767" s="25">
        <f t="shared" si="7"/>
        <v>-30.4</v>
      </c>
      <c r="O767" s="26">
        <f>SUMPRODUCT(TEXT(N767-{0,5,15,25,35},"0;\0")*{0,2,3,3,7})</f>
        <v>0</v>
      </c>
      <c r="P767" s="24"/>
    </row>
    <row r="768" spans="1:16">
      <c r="A768" s="21" t="s">
        <v>2198</v>
      </c>
      <c r="B768" s="24" t="s">
        <v>391</v>
      </c>
      <c r="C768" s="24">
        <v>20050016</v>
      </c>
      <c r="D768" s="24">
        <v>0</v>
      </c>
      <c r="E768" s="24">
        <v>6</v>
      </c>
      <c r="F768" s="22" t="s">
        <v>120</v>
      </c>
      <c r="G768" s="24" t="s">
        <v>375</v>
      </c>
      <c r="H768" s="24">
        <v>3</v>
      </c>
      <c r="I768" s="24">
        <v>374</v>
      </c>
      <c r="J768" s="24" t="s">
        <v>390</v>
      </c>
      <c r="K768" s="85">
        <v>25.81</v>
      </c>
      <c r="L768" s="24">
        <v>8.6</v>
      </c>
      <c r="M768" s="25">
        <f t="shared" si="8"/>
        <v>21</v>
      </c>
      <c r="N768" s="25">
        <f t="shared" si="7"/>
        <v>-12.4</v>
      </c>
      <c r="O768" s="26">
        <f>SUMPRODUCT(TEXT(N768-{0,5,15,25,35},"0;\0")*{0,2,3,3,7})</f>
        <v>0</v>
      </c>
      <c r="P768" s="24"/>
    </row>
    <row r="769" spans="1:16" s="60" customFormat="1">
      <c r="A769" s="21" t="s">
        <v>2198</v>
      </c>
      <c r="B769" s="24" t="s">
        <v>392</v>
      </c>
      <c r="C769" s="24">
        <v>20100056</v>
      </c>
      <c r="D769" s="24">
        <v>0</v>
      </c>
      <c r="E769" s="24">
        <v>0</v>
      </c>
      <c r="F769" s="24" t="s">
        <v>120</v>
      </c>
      <c r="G769" s="24" t="s">
        <v>375</v>
      </c>
      <c r="H769" s="24">
        <v>3</v>
      </c>
      <c r="I769" s="24">
        <v>374</v>
      </c>
      <c r="J769" s="24" t="s">
        <v>390</v>
      </c>
      <c r="K769" s="85">
        <v>25.81</v>
      </c>
      <c r="L769" s="24">
        <v>8.6</v>
      </c>
      <c r="M769" s="25">
        <f t="shared" si="8"/>
        <v>15</v>
      </c>
      <c r="N769" s="25">
        <f t="shared" si="7"/>
        <v>-6.4</v>
      </c>
      <c r="O769" s="26">
        <f>SUMPRODUCT(TEXT(N769-{0,5,15,25,35},"0;\0")*{0,2,3,3,7})</f>
        <v>0</v>
      </c>
      <c r="P769" s="24"/>
    </row>
    <row r="770" spans="1:16">
      <c r="A770" s="21" t="s">
        <v>2199</v>
      </c>
      <c r="B770" s="24" t="s">
        <v>393</v>
      </c>
      <c r="C770" s="24">
        <v>20050035</v>
      </c>
      <c r="D770" s="24">
        <v>0</v>
      </c>
      <c r="E770" s="24">
        <v>4</v>
      </c>
      <c r="F770" s="24" t="s">
        <v>120</v>
      </c>
      <c r="G770" s="24" t="s">
        <v>375</v>
      </c>
      <c r="H770" s="24">
        <v>3</v>
      </c>
      <c r="I770" s="24">
        <v>365</v>
      </c>
      <c r="J770" s="24" t="s">
        <v>394</v>
      </c>
      <c r="K770" s="85">
        <v>25.77</v>
      </c>
      <c r="L770" s="24">
        <v>5.15</v>
      </c>
      <c r="M770" s="25">
        <f t="shared" si="8"/>
        <v>19</v>
      </c>
      <c r="N770" s="25">
        <f t="shared" si="7"/>
        <v>-13.85</v>
      </c>
      <c r="O770" s="26">
        <f>SUMPRODUCT(TEXT(N770-{0,5,15,25,35},"0;\0")*{0,2,3,3,7})</f>
        <v>0</v>
      </c>
      <c r="P770" s="24"/>
    </row>
    <row r="771" spans="1:16">
      <c r="A771" s="21" t="s">
        <v>2199</v>
      </c>
      <c r="B771" s="24" t="s">
        <v>395</v>
      </c>
      <c r="C771" s="24">
        <v>20130049</v>
      </c>
      <c r="D771" s="24">
        <v>5</v>
      </c>
      <c r="E771" s="24">
        <v>6</v>
      </c>
      <c r="F771" s="24" t="s">
        <v>120</v>
      </c>
      <c r="G771" s="24" t="s">
        <v>375</v>
      </c>
      <c r="H771" s="24">
        <v>3</v>
      </c>
      <c r="I771" s="24">
        <v>365</v>
      </c>
      <c r="J771" s="24" t="s">
        <v>394</v>
      </c>
      <c r="K771" s="85">
        <v>25.77</v>
      </c>
      <c r="L771" s="24">
        <v>5.15</v>
      </c>
      <c r="M771" s="25">
        <f t="shared" si="8"/>
        <v>31</v>
      </c>
      <c r="N771" s="25">
        <f t="shared" si="7"/>
        <v>-25.85</v>
      </c>
      <c r="O771" s="26">
        <f>SUMPRODUCT(TEXT(N771-{0,5,15,25,35},"0;\0")*{0,2,3,3,7})</f>
        <v>0</v>
      </c>
      <c r="P771" s="24"/>
    </row>
    <row r="772" spans="1:16">
      <c r="A772" s="21" t="s">
        <v>2199</v>
      </c>
      <c r="B772" s="24" t="s">
        <v>396</v>
      </c>
      <c r="C772" s="24">
        <v>20020065</v>
      </c>
      <c r="D772" s="24">
        <v>13</v>
      </c>
      <c r="E772" s="24">
        <v>2</v>
      </c>
      <c r="F772" s="22" t="s">
        <v>120</v>
      </c>
      <c r="G772" s="24" t="s">
        <v>375</v>
      </c>
      <c r="H772" s="24">
        <v>3</v>
      </c>
      <c r="I772" s="24">
        <v>365</v>
      </c>
      <c r="J772" s="24" t="s">
        <v>394</v>
      </c>
      <c r="K772" s="85">
        <v>25.77</v>
      </c>
      <c r="L772" s="24">
        <v>5.15</v>
      </c>
      <c r="M772" s="25">
        <f t="shared" si="8"/>
        <v>43</v>
      </c>
      <c r="N772" s="25">
        <f t="shared" si="7"/>
        <v>-37.85</v>
      </c>
      <c r="O772" s="26">
        <f>SUMPRODUCT(TEXT(N772-{0,5,15,25,35},"0;\0")*{0,2,3,3,7})</f>
        <v>0</v>
      </c>
      <c r="P772" s="24"/>
    </row>
    <row r="773" spans="1:16">
      <c r="A773" s="21" t="s">
        <v>2200</v>
      </c>
      <c r="B773" s="24" t="s">
        <v>397</v>
      </c>
      <c r="C773" s="24">
        <v>20170135</v>
      </c>
      <c r="D773" s="24">
        <v>4</v>
      </c>
      <c r="E773" s="24">
        <v>0</v>
      </c>
      <c r="F773" s="22" t="s">
        <v>120</v>
      </c>
      <c r="G773" s="24" t="s">
        <v>375</v>
      </c>
      <c r="H773" s="24">
        <v>3</v>
      </c>
      <c r="I773" s="24">
        <v>365</v>
      </c>
      <c r="J773" s="24" t="s">
        <v>394</v>
      </c>
      <c r="K773" s="88">
        <v>25.77</v>
      </c>
      <c r="L773" s="24">
        <v>5.15</v>
      </c>
      <c r="M773" s="25">
        <f t="shared" si="8"/>
        <v>23</v>
      </c>
      <c r="N773" s="25">
        <f t="shared" si="7"/>
        <v>-17.850000000000001</v>
      </c>
      <c r="O773" s="26">
        <f>SUMPRODUCT(TEXT(N773-{0,5,15,25,35},"0;\0")*{0,2,3,3,7})</f>
        <v>0</v>
      </c>
      <c r="P773" s="24"/>
    </row>
    <row r="774" spans="1:16">
      <c r="A774" s="21" t="s">
        <v>2192</v>
      </c>
      <c r="B774" s="24" t="s">
        <v>398</v>
      </c>
      <c r="C774" s="24">
        <v>20140026</v>
      </c>
      <c r="D774" s="24">
        <v>3</v>
      </c>
      <c r="E774" s="24">
        <v>6</v>
      </c>
      <c r="F774" s="24" t="s">
        <v>120</v>
      </c>
      <c r="G774" s="24" t="s">
        <v>375</v>
      </c>
      <c r="H774" s="24">
        <v>3</v>
      </c>
      <c r="I774" s="24">
        <v>365</v>
      </c>
      <c r="J774" s="24" t="s">
        <v>394</v>
      </c>
      <c r="K774" s="85">
        <v>25.77</v>
      </c>
      <c r="L774" s="24">
        <v>5.15</v>
      </c>
      <c r="M774" s="25">
        <f t="shared" si="8"/>
        <v>27</v>
      </c>
      <c r="N774" s="25">
        <f t="shared" si="7"/>
        <v>-21.85</v>
      </c>
      <c r="O774" s="26">
        <f>SUMPRODUCT(TEXT(N774-{0,5,15,25,35},"0;\0")*{0,2,3,3,7})</f>
        <v>0</v>
      </c>
      <c r="P774" s="24"/>
    </row>
    <row r="775" spans="1:16">
      <c r="A775" s="21" t="s">
        <v>2201</v>
      </c>
      <c r="B775" s="22" t="s">
        <v>399</v>
      </c>
      <c r="C775" s="22">
        <v>20160019</v>
      </c>
      <c r="D775" s="22">
        <v>0</v>
      </c>
      <c r="E775" s="22">
        <v>6</v>
      </c>
      <c r="F775" s="24" t="s">
        <v>120</v>
      </c>
      <c r="G775" s="24" t="s">
        <v>375</v>
      </c>
      <c r="H775" s="24">
        <v>3</v>
      </c>
      <c r="I775" s="24">
        <v>369</v>
      </c>
      <c r="J775" s="24" t="s">
        <v>394</v>
      </c>
      <c r="K775" s="85">
        <v>25.71</v>
      </c>
      <c r="L775" s="24">
        <v>5.14</v>
      </c>
      <c r="M775" s="25">
        <f t="shared" si="8"/>
        <v>21</v>
      </c>
      <c r="N775" s="25">
        <f t="shared" si="7"/>
        <v>-15.86</v>
      </c>
      <c r="O775" s="26">
        <f>SUMPRODUCT(TEXT(N775-{0,5,15,25,35},"0;\0")*{0,2,3,3,7})</f>
        <v>0</v>
      </c>
      <c r="P775" s="24"/>
    </row>
    <row r="776" spans="1:16">
      <c r="A776" s="21" t="s">
        <v>2201</v>
      </c>
      <c r="B776" s="24" t="s">
        <v>400</v>
      </c>
      <c r="C776" s="24">
        <v>20070086</v>
      </c>
      <c r="D776" s="24">
        <v>10</v>
      </c>
      <c r="E776" s="24">
        <v>6</v>
      </c>
      <c r="F776" s="22" t="s">
        <v>120</v>
      </c>
      <c r="G776" s="24" t="s">
        <v>375</v>
      </c>
      <c r="H776" s="24">
        <v>3</v>
      </c>
      <c r="I776" s="24">
        <v>369</v>
      </c>
      <c r="J776" s="24" t="s">
        <v>394</v>
      </c>
      <c r="K776" s="85">
        <v>25.71</v>
      </c>
      <c r="L776" s="24">
        <v>5.14</v>
      </c>
      <c r="M776" s="25">
        <f t="shared" si="8"/>
        <v>41</v>
      </c>
      <c r="N776" s="25">
        <f t="shared" si="7"/>
        <v>-35.86</v>
      </c>
      <c r="O776" s="26">
        <f>SUMPRODUCT(TEXT(N776-{0,5,15,25,35},"0;\0")*{0,2,3,3,7})</f>
        <v>0</v>
      </c>
      <c r="P776" s="24"/>
    </row>
    <row r="777" spans="1:16">
      <c r="A777" s="21" t="s">
        <v>2201</v>
      </c>
      <c r="B777" s="24" t="s">
        <v>401</v>
      </c>
      <c r="C777" s="24">
        <v>19970035</v>
      </c>
      <c r="D777" s="24">
        <v>8</v>
      </c>
      <c r="E777" s="24">
        <v>6</v>
      </c>
      <c r="F777" s="24" t="s">
        <v>120</v>
      </c>
      <c r="G777" s="24" t="s">
        <v>375</v>
      </c>
      <c r="H777" s="24">
        <v>3</v>
      </c>
      <c r="I777" s="24">
        <v>369</v>
      </c>
      <c r="J777" s="24" t="s">
        <v>394</v>
      </c>
      <c r="K777" s="85">
        <v>25.71</v>
      </c>
      <c r="L777" s="24">
        <v>5.14</v>
      </c>
      <c r="M777" s="25">
        <f t="shared" si="8"/>
        <v>37</v>
      </c>
      <c r="N777" s="25">
        <f t="shared" si="7"/>
        <v>-31.86</v>
      </c>
      <c r="O777" s="26">
        <f>SUMPRODUCT(TEXT(N777-{0,5,15,25,35},"0;\0")*{0,2,3,3,7})</f>
        <v>0</v>
      </c>
      <c r="P777" s="24"/>
    </row>
    <row r="778" spans="1:16">
      <c r="A778" s="21" t="s">
        <v>2202</v>
      </c>
      <c r="B778" s="24" t="s">
        <v>402</v>
      </c>
      <c r="C778" s="24">
        <v>20120016</v>
      </c>
      <c r="D778" s="24">
        <v>0</v>
      </c>
      <c r="E778" s="24">
        <v>6</v>
      </c>
      <c r="F778" s="24" t="s">
        <v>120</v>
      </c>
      <c r="G778" s="24" t="s">
        <v>375</v>
      </c>
      <c r="H778" s="24">
        <v>3</v>
      </c>
      <c r="I778" s="24">
        <v>369</v>
      </c>
      <c r="J778" s="24" t="s">
        <v>394</v>
      </c>
      <c r="K778" s="85">
        <v>25.71</v>
      </c>
      <c r="L778" s="24">
        <v>5.14</v>
      </c>
      <c r="M778" s="25">
        <f t="shared" si="8"/>
        <v>21</v>
      </c>
      <c r="N778" s="25">
        <f t="shared" si="7"/>
        <v>-15.86</v>
      </c>
      <c r="O778" s="26">
        <f>SUMPRODUCT(TEXT(N778-{0,5,15,25,35},"0;\0")*{0,2,3,3,7})</f>
        <v>0</v>
      </c>
      <c r="P778" s="24"/>
    </row>
    <row r="779" spans="1:16">
      <c r="A779" s="21" t="s">
        <v>2202</v>
      </c>
      <c r="B779" s="24" t="s">
        <v>403</v>
      </c>
      <c r="C779" s="24">
        <v>20080052</v>
      </c>
      <c r="D779" s="24">
        <v>0</v>
      </c>
      <c r="E779" s="24">
        <v>6</v>
      </c>
      <c r="F779" s="24" t="s">
        <v>120</v>
      </c>
      <c r="G779" s="24" t="s">
        <v>375</v>
      </c>
      <c r="H779" s="24">
        <v>3</v>
      </c>
      <c r="I779" s="24">
        <v>369</v>
      </c>
      <c r="J779" s="24" t="s">
        <v>394</v>
      </c>
      <c r="K779" s="85">
        <v>25.71</v>
      </c>
      <c r="L779" s="24">
        <v>5.14</v>
      </c>
      <c r="M779" s="25">
        <f t="shared" si="8"/>
        <v>21</v>
      </c>
      <c r="N779" s="25">
        <f t="shared" si="7"/>
        <v>-15.86</v>
      </c>
      <c r="O779" s="26">
        <f>SUMPRODUCT(TEXT(N779-{0,5,15,25,35},"0;\0")*{0,2,3,3,7})</f>
        <v>0</v>
      </c>
      <c r="P779" s="24"/>
    </row>
    <row r="780" spans="1:16">
      <c r="A780" s="21" t="s">
        <v>2203</v>
      </c>
      <c r="B780" s="24" t="s">
        <v>404</v>
      </c>
      <c r="C780" s="24">
        <v>20180157</v>
      </c>
      <c r="D780" s="24">
        <v>4</v>
      </c>
      <c r="E780" s="24">
        <v>6</v>
      </c>
      <c r="F780" s="22" t="s">
        <v>120</v>
      </c>
      <c r="G780" s="24" t="s">
        <v>375</v>
      </c>
      <c r="H780" s="24">
        <v>3</v>
      </c>
      <c r="I780" s="24">
        <v>371</v>
      </c>
      <c r="J780" s="24" t="s">
        <v>394</v>
      </c>
      <c r="K780" s="85">
        <v>25.77</v>
      </c>
      <c r="L780" s="24">
        <v>6.44</v>
      </c>
      <c r="M780" s="25">
        <f t="shared" si="8"/>
        <v>29</v>
      </c>
      <c r="N780" s="25">
        <f t="shared" si="7"/>
        <v>-22.56</v>
      </c>
      <c r="O780" s="26">
        <f>SUMPRODUCT(TEXT(N780-{0,5,15,25,35},"0;\0")*{0,2,3,3,7})</f>
        <v>0</v>
      </c>
      <c r="P780" s="24"/>
    </row>
    <row r="781" spans="1:16">
      <c r="A781" s="21" t="s">
        <v>2204</v>
      </c>
      <c r="B781" s="24" t="s">
        <v>405</v>
      </c>
      <c r="C781" s="24">
        <v>20030027</v>
      </c>
      <c r="D781" s="24">
        <v>10</v>
      </c>
      <c r="E781" s="24">
        <v>5</v>
      </c>
      <c r="F781" s="24" t="s">
        <v>120</v>
      </c>
      <c r="G781" s="24" t="s">
        <v>375</v>
      </c>
      <c r="H781" s="24">
        <v>3</v>
      </c>
      <c r="I781" s="24">
        <v>371</v>
      </c>
      <c r="J781" s="24" t="s">
        <v>394</v>
      </c>
      <c r="K781" s="85">
        <v>25.77</v>
      </c>
      <c r="L781" s="24">
        <v>6.44</v>
      </c>
      <c r="M781" s="25">
        <f t="shared" si="8"/>
        <v>40</v>
      </c>
      <c r="N781" s="25">
        <f t="shared" si="7"/>
        <v>-33.56</v>
      </c>
      <c r="O781" s="26">
        <f>SUMPRODUCT(TEXT(N781-{0,5,15,25,35},"0;\0")*{0,2,3,3,7})</f>
        <v>0</v>
      </c>
      <c r="P781" s="24"/>
    </row>
    <row r="782" spans="1:16">
      <c r="A782" s="21" t="s">
        <v>2205</v>
      </c>
      <c r="B782" s="24" t="s">
        <v>406</v>
      </c>
      <c r="C782" s="24">
        <v>19860028</v>
      </c>
      <c r="D782" s="24">
        <v>12</v>
      </c>
      <c r="E782" s="24">
        <v>4</v>
      </c>
      <c r="F782" s="24" t="s">
        <v>120</v>
      </c>
      <c r="G782" s="24" t="s">
        <v>375</v>
      </c>
      <c r="H782" s="24">
        <v>3</v>
      </c>
      <c r="I782" s="24">
        <v>371</v>
      </c>
      <c r="J782" s="24" t="s">
        <v>394</v>
      </c>
      <c r="K782" s="85">
        <v>25.77</v>
      </c>
      <c r="L782" s="24">
        <v>6.44</v>
      </c>
      <c r="M782" s="25">
        <f t="shared" si="8"/>
        <v>43</v>
      </c>
      <c r="N782" s="25">
        <f t="shared" si="7"/>
        <v>-36.56</v>
      </c>
      <c r="O782" s="26">
        <f>SUMPRODUCT(TEXT(N782-{0,5,15,25,35},"0;\0")*{0,2,3,3,7})</f>
        <v>0</v>
      </c>
      <c r="P782" s="24"/>
    </row>
    <row r="783" spans="1:16">
      <c r="A783" s="21" t="s">
        <v>2205</v>
      </c>
      <c r="B783" s="24" t="s">
        <v>407</v>
      </c>
      <c r="C783" s="24">
        <v>20150035</v>
      </c>
      <c r="D783" s="24">
        <v>0</v>
      </c>
      <c r="E783" s="24">
        <v>6</v>
      </c>
      <c r="F783" s="24" t="s">
        <v>120</v>
      </c>
      <c r="G783" s="24" t="s">
        <v>375</v>
      </c>
      <c r="H783" s="24">
        <v>3</v>
      </c>
      <c r="I783" s="24">
        <v>371</v>
      </c>
      <c r="J783" s="24" t="s">
        <v>394</v>
      </c>
      <c r="K783" s="85">
        <v>25.77</v>
      </c>
      <c r="L783" s="24">
        <v>6.44</v>
      </c>
      <c r="M783" s="25">
        <f t="shared" si="8"/>
        <v>21</v>
      </c>
      <c r="N783" s="25">
        <f t="shared" si="7"/>
        <v>-14.559999999999999</v>
      </c>
      <c r="O783" s="26">
        <f>SUMPRODUCT(TEXT(N783-{0,5,15,25,35},"0;\0")*{0,2,3,3,7})</f>
        <v>0</v>
      </c>
      <c r="P783" s="24"/>
    </row>
    <row r="784" spans="1:16">
      <c r="A784" s="21" t="s">
        <v>2206</v>
      </c>
      <c r="B784" s="22" t="s">
        <v>408</v>
      </c>
      <c r="C784" s="22">
        <v>20070015</v>
      </c>
      <c r="D784" s="22">
        <v>0</v>
      </c>
      <c r="E784" s="22">
        <v>6</v>
      </c>
      <c r="F784" s="22" t="s">
        <v>120</v>
      </c>
      <c r="G784" s="24" t="s">
        <v>375</v>
      </c>
      <c r="H784" s="24">
        <v>3</v>
      </c>
      <c r="I784" s="24">
        <v>373</v>
      </c>
      <c r="J784" s="24" t="s">
        <v>394</v>
      </c>
      <c r="K784" s="85">
        <v>25.77</v>
      </c>
      <c r="L784" s="24">
        <v>6.44</v>
      </c>
      <c r="M784" s="25">
        <f t="shared" si="8"/>
        <v>21</v>
      </c>
      <c r="N784" s="25">
        <f t="shared" si="7"/>
        <v>-14.559999999999999</v>
      </c>
      <c r="O784" s="26">
        <f>SUMPRODUCT(TEXT(N784-{0,5,15,25,35},"0;\0")*{0,2,3,3,7})</f>
        <v>0</v>
      </c>
      <c r="P784" s="24"/>
    </row>
    <row r="785" spans="1:16">
      <c r="A785" s="21" t="s">
        <v>2206</v>
      </c>
      <c r="B785" s="24" t="s">
        <v>409</v>
      </c>
      <c r="C785" s="24">
        <v>20180146</v>
      </c>
      <c r="D785" s="24">
        <v>3</v>
      </c>
      <c r="E785" s="24">
        <v>6</v>
      </c>
      <c r="F785" s="24" t="s">
        <v>120</v>
      </c>
      <c r="G785" s="24" t="s">
        <v>375</v>
      </c>
      <c r="H785" s="24">
        <v>3</v>
      </c>
      <c r="I785" s="24">
        <v>373</v>
      </c>
      <c r="J785" s="24" t="s">
        <v>394</v>
      </c>
      <c r="K785" s="85">
        <v>25.77</v>
      </c>
      <c r="L785" s="24">
        <v>6.44</v>
      </c>
      <c r="M785" s="25">
        <f t="shared" si="8"/>
        <v>27</v>
      </c>
      <c r="N785" s="25">
        <f t="shared" si="7"/>
        <v>-20.56</v>
      </c>
      <c r="O785" s="26">
        <f>SUMPRODUCT(TEXT(N785-{0,5,15,25,35},"0;\0")*{0,2,3,3,7})</f>
        <v>0</v>
      </c>
      <c r="P785" s="24"/>
    </row>
    <row r="786" spans="1:16">
      <c r="A786" s="21" t="s">
        <v>2207</v>
      </c>
      <c r="B786" s="24" t="s">
        <v>410</v>
      </c>
      <c r="C786" s="24">
        <v>20040006</v>
      </c>
      <c r="D786" s="24">
        <v>12</v>
      </c>
      <c r="E786" s="24">
        <v>4</v>
      </c>
      <c r="F786" s="24" t="s">
        <v>120</v>
      </c>
      <c r="G786" s="24" t="s">
        <v>375</v>
      </c>
      <c r="H786" s="24">
        <v>3</v>
      </c>
      <c r="I786" s="24">
        <v>373</v>
      </c>
      <c r="J786" s="24" t="s">
        <v>394</v>
      </c>
      <c r="K786" s="85">
        <v>25.77</v>
      </c>
      <c r="L786" s="24">
        <v>6.44</v>
      </c>
      <c r="M786" s="25">
        <f t="shared" si="8"/>
        <v>43</v>
      </c>
      <c r="N786" s="25">
        <f t="shared" si="7"/>
        <v>-36.56</v>
      </c>
      <c r="O786" s="26">
        <f>SUMPRODUCT(TEXT(N786-{0,5,15,25,35},"0;\0")*{0,2,3,3,7})</f>
        <v>0</v>
      </c>
      <c r="P786" s="24"/>
    </row>
    <row r="787" spans="1:16">
      <c r="A787" s="21" t="s">
        <v>2207</v>
      </c>
      <c r="B787" s="24" t="s">
        <v>411</v>
      </c>
      <c r="C787" s="24">
        <v>20030010</v>
      </c>
      <c r="D787" s="24">
        <v>7</v>
      </c>
      <c r="E787" s="24">
        <v>5</v>
      </c>
      <c r="F787" s="22" t="s">
        <v>120</v>
      </c>
      <c r="G787" s="24" t="s">
        <v>375</v>
      </c>
      <c r="H787" s="24">
        <v>3</v>
      </c>
      <c r="I787" s="24">
        <v>373</v>
      </c>
      <c r="J787" s="24" t="s">
        <v>394</v>
      </c>
      <c r="K787" s="85">
        <v>25.77</v>
      </c>
      <c r="L787" s="24">
        <v>6.44</v>
      </c>
      <c r="M787" s="25">
        <f t="shared" si="8"/>
        <v>34</v>
      </c>
      <c r="N787" s="25">
        <f t="shared" si="7"/>
        <v>-27.56</v>
      </c>
      <c r="O787" s="26">
        <f>SUMPRODUCT(TEXT(N787-{0,5,15,25,35},"0;\0")*{0,2,3,3,7})</f>
        <v>0</v>
      </c>
      <c r="P787" s="24"/>
    </row>
    <row r="788" spans="1:16" ht="24">
      <c r="A788" s="21" t="s">
        <v>2208</v>
      </c>
      <c r="B788" s="24" t="s">
        <v>412</v>
      </c>
      <c r="C788" s="24">
        <v>20170134</v>
      </c>
      <c r="D788" s="24">
        <v>7</v>
      </c>
      <c r="E788" s="24">
        <v>6</v>
      </c>
      <c r="F788" s="22" t="s">
        <v>88</v>
      </c>
      <c r="G788" s="24" t="s">
        <v>413</v>
      </c>
      <c r="H788" s="24">
        <v>3</v>
      </c>
      <c r="I788" s="24">
        <v>1001</v>
      </c>
      <c r="J788" s="24" t="s">
        <v>414</v>
      </c>
      <c r="K788" s="88">
        <v>14.5</v>
      </c>
      <c r="L788" s="24">
        <v>4.83</v>
      </c>
      <c r="M788" s="25">
        <f t="shared" si="8"/>
        <v>35</v>
      </c>
      <c r="N788" s="25">
        <f t="shared" si="7"/>
        <v>-30.17</v>
      </c>
      <c r="O788" s="26">
        <f>SUMPRODUCT(TEXT(N788-{0,5,15,25,35},"0;\0")*{0,2,3,3,7})</f>
        <v>0</v>
      </c>
      <c r="P788" s="24"/>
    </row>
    <row r="789" spans="1:16" ht="24">
      <c r="A789" s="21" t="s">
        <v>2209</v>
      </c>
      <c r="B789" s="24" t="s">
        <v>415</v>
      </c>
      <c r="C789" s="24">
        <v>20030037</v>
      </c>
      <c r="D789" s="24">
        <v>14</v>
      </c>
      <c r="E789" s="24">
        <v>5</v>
      </c>
      <c r="F789" s="22" t="s">
        <v>88</v>
      </c>
      <c r="G789" s="24" t="s">
        <v>413</v>
      </c>
      <c r="H789" s="24">
        <v>10</v>
      </c>
      <c r="I789" s="24">
        <v>1001</v>
      </c>
      <c r="J789" s="24" t="s">
        <v>414</v>
      </c>
      <c r="K789" s="88">
        <v>14.5</v>
      </c>
      <c r="L789" s="24">
        <v>4.83</v>
      </c>
      <c r="M789" s="25">
        <f t="shared" si="8"/>
        <v>48</v>
      </c>
      <c r="N789" s="25">
        <f t="shared" si="7"/>
        <v>-43.17</v>
      </c>
      <c r="O789" s="26">
        <f>SUMPRODUCT(TEXT(N789-{0,5,15,25,35},"0;\0")*{0,2,3,3,7})</f>
        <v>0</v>
      </c>
      <c r="P789" s="24"/>
    </row>
    <row r="790" spans="1:16" ht="24">
      <c r="A790" s="21" t="s">
        <v>2210</v>
      </c>
      <c r="B790" s="24" t="s">
        <v>416</v>
      </c>
      <c r="C790" s="24">
        <v>20130028</v>
      </c>
      <c r="D790" s="24">
        <v>9</v>
      </c>
      <c r="E790" s="24">
        <v>5</v>
      </c>
      <c r="F790" s="22" t="s">
        <v>88</v>
      </c>
      <c r="G790" s="24" t="s">
        <v>413</v>
      </c>
      <c r="H790" s="24">
        <v>10</v>
      </c>
      <c r="I790" s="24">
        <v>1001</v>
      </c>
      <c r="J790" s="24" t="s">
        <v>414</v>
      </c>
      <c r="K790" s="88">
        <v>14.5</v>
      </c>
      <c r="L790" s="24">
        <v>4.83</v>
      </c>
      <c r="M790" s="25">
        <f t="shared" si="8"/>
        <v>38</v>
      </c>
      <c r="N790" s="25">
        <f t="shared" si="7"/>
        <v>-33.17</v>
      </c>
      <c r="O790" s="26">
        <f>SUMPRODUCT(TEXT(N790-{0,5,15,25,35},"0;\0")*{0,2,3,3,7})</f>
        <v>0</v>
      </c>
      <c r="P790" s="24"/>
    </row>
    <row r="791" spans="1:16">
      <c r="A791" s="21" t="s">
        <v>2209</v>
      </c>
      <c r="B791" s="22" t="s">
        <v>417</v>
      </c>
      <c r="C791" s="22">
        <v>20070072</v>
      </c>
      <c r="D791" s="22">
        <v>11</v>
      </c>
      <c r="E791" s="22">
        <v>4</v>
      </c>
      <c r="F791" s="22" t="s">
        <v>88</v>
      </c>
      <c r="G791" s="24" t="s">
        <v>413</v>
      </c>
      <c r="H791" s="24">
        <v>10</v>
      </c>
      <c r="I791" s="24">
        <v>1002</v>
      </c>
      <c r="J791" s="24" t="s">
        <v>418</v>
      </c>
      <c r="K791" s="88">
        <v>14.5</v>
      </c>
      <c r="L791" s="24">
        <v>7.25</v>
      </c>
      <c r="M791" s="25">
        <f t="shared" si="8"/>
        <v>41</v>
      </c>
      <c r="N791" s="25">
        <f t="shared" si="7"/>
        <v>-33.75</v>
      </c>
      <c r="O791" s="26">
        <f>SUMPRODUCT(TEXT(N791-{0,5,15,25,35},"0;\0")*{0,2,3,3,7})</f>
        <v>0</v>
      </c>
      <c r="P791" s="24"/>
    </row>
    <row r="792" spans="1:16">
      <c r="A792" s="21" t="s">
        <v>2211</v>
      </c>
      <c r="B792" s="24" t="s">
        <v>419</v>
      </c>
      <c r="C792" s="24">
        <v>20120019</v>
      </c>
      <c r="D792" s="24">
        <v>0</v>
      </c>
      <c r="E792" s="24">
        <v>0</v>
      </c>
      <c r="F792" s="22" t="s">
        <v>88</v>
      </c>
      <c r="G792" s="24" t="s">
        <v>413</v>
      </c>
      <c r="H792" s="24">
        <v>10</v>
      </c>
      <c r="I792" s="24">
        <v>1002</v>
      </c>
      <c r="J792" s="24" t="s">
        <v>418</v>
      </c>
      <c r="K792" s="88">
        <v>14.5</v>
      </c>
      <c r="L792" s="24">
        <v>7.25</v>
      </c>
      <c r="M792" s="25">
        <f>15+6*D792/3+6*E792/3/2</f>
        <v>15</v>
      </c>
      <c r="N792" s="25">
        <f>L792-M792</f>
        <v>-7.75</v>
      </c>
      <c r="O792" s="26">
        <f>SUMPRODUCT(TEXT(N792-{0,5,15,25,35},"0;\0")*{0,2,3,3,7})</f>
        <v>0</v>
      </c>
      <c r="P792" s="24"/>
    </row>
    <row r="793" spans="1:16">
      <c r="A793" s="21" t="s">
        <v>2211</v>
      </c>
      <c r="B793" s="24" t="s">
        <v>420</v>
      </c>
      <c r="C793" s="24">
        <v>20200014</v>
      </c>
      <c r="D793" s="24">
        <v>2</v>
      </c>
      <c r="E793" s="24">
        <v>0</v>
      </c>
      <c r="F793" s="22" t="s">
        <v>88</v>
      </c>
      <c r="G793" s="24" t="s">
        <v>413</v>
      </c>
      <c r="H793" s="24">
        <v>10</v>
      </c>
      <c r="I793" s="24">
        <v>1005</v>
      </c>
      <c r="J793" s="24" t="s">
        <v>325</v>
      </c>
      <c r="K793" s="88">
        <v>14.5</v>
      </c>
      <c r="L793" s="24">
        <v>7.25</v>
      </c>
      <c r="M793" s="25">
        <f t="shared" si="8"/>
        <v>19</v>
      </c>
      <c r="N793" s="25">
        <f t="shared" si="7"/>
        <v>-11.75</v>
      </c>
      <c r="O793" s="26">
        <f>SUMPRODUCT(TEXT(N793-{0,5,15,25,35},"0;\0")*{0,2,3,3,7})</f>
        <v>0</v>
      </c>
      <c r="P793" s="24"/>
    </row>
    <row r="794" spans="1:16">
      <c r="A794" s="21" t="s">
        <v>2211</v>
      </c>
      <c r="B794" s="24" t="s">
        <v>421</v>
      </c>
      <c r="C794" s="24">
        <v>20040013</v>
      </c>
      <c r="D794" s="24">
        <v>13</v>
      </c>
      <c r="E794" s="24">
        <v>5</v>
      </c>
      <c r="F794" s="22" t="s">
        <v>88</v>
      </c>
      <c r="G794" s="24" t="s">
        <v>413</v>
      </c>
      <c r="H794" s="24">
        <v>10</v>
      </c>
      <c r="I794" s="24">
        <v>1005</v>
      </c>
      <c r="J794" s="24" t="s">
        <v>325</v>
      </c>
      <c r="K794" s="88">
        <v>14.5</v>
      </c>
      <c r="L794" s="24">
        <v>7.25</v>
      </c>
      <c r="M794" s="25">
        <f t="shared" si="8"/>
        <v>46</v>
      </c>
      <c r="N794" s="25">
        <f t="shared" si="7"/>
        <v>-38.75</v>
      </c>
      <c r="O794" s="26">
        <f>SUMPRODUCT(TEXT(N794-{0,5,15,25,35},"0;\0")*{0,2,3,3,7})</f>
        <v>0</v>
      </c>
      <c r="P794" s="24"/>
    </row>
    <row r="795" spans="1:16" ht="24">
      <c r="A795" s="21" t="s">
        <v>2212</v>
      </c>
      <c r="B795" s="24" t="s">
        <v>422</v>
      </c>
      <c r="C795" s="24">
        <v>20020066</v>
      </c>
      <c r="D795" s="24">
        <v>0</v>
      </c>
      <c r="E795" s="24">
        <v>6</v>
      </c>
      <c r="F795" s="22" t="s">
        <v>88</v>
      </c>
      <c r="G795" s="24" t="s">
        <v>413</v>
      </c>
      <c r="H795" s="24">
        <v>10</v>
      </c>
      <c r="I795" s="24">
        <v>1006</v>
      </c>
      <c r="J795" s="24" t="s">
        <v>423</v>
      </c>
      <c r="K795" s="88">
        <v>23.7</v>
      </c>
      <c r="L795" s="24">
        <v>5.92</v>
      </c>
      <c r="M795" s="25">
        <f t="shared" si="8"/>
        <v>21</v>
      </c>
      <c r="N795" s="25">
        <f t="shared" si="7"/>
        <v>-15.08</v>
      </c>
      <c r="O795" s="26">
        <f>SUMPRODUCT(TEXT(N795-{0,5,15,25,35},"0;\0")*{0,2,3,3,7})</f>
        <v>0</v>
      </c>
      <c r="P795" s="24"/>
    </row>
    <row r="796" spans="1:16" ht="24">
      <c r="A796" s="21" t="s">
        <v>2213</v>
      </c>
      <c r="B796" s="24" t="s">
        <v>424</v>
      </c>
      <c r="C796" s="24">
        <v>20150015</v>
      </c>
      <c r="D796" s="24">
        <v>8</v>
      </c>
      <c r="E796" s="24">
        <v>6</v>
      </c>
      <c r="F796" s="22" t="s">
        <v>88</v>
      </c>
      <c r="G796" s="24" t="s">
        <v>413</v>
      </c>
      <c r="H796" s="24">
        <v>10</v>
      </c>
      <c r="I796" s="24">
        <v>1006</v>
      </c>
      <c r="J796" s="24" t="s">
        <v>423</v>
      </c>
      <c r="K796" s="88">
        <v>23.7</v>
      </c>
      <c r="L796" s="24">
        <v>5.92</v>
      </c>
      <c r="M796" s="25">
        <f t="shared" si="8"/>
        <v>37</v>
      </c>
      <c r="N796" s="25">
        <f t="shared" si="7"/>
        <v>-31.08</v>
      </c>
      <c r="O796" s="26">
        <f>SUMPRODUCT(TEXT(N796-{0,5,15,25,35},"0;\0")*{0,2,3,3,7})</f>
        <v>0</v>
      </c>
      <c r="P796" s="24"/>
    </row>
    <row r="797" spans="1:16" ht="24">
      <c r="A797" s="21" t="s">
        <v>2193</v>
      </c>
      <c r="B797" s="24" t="s">
        <v>425</v>
      </c>
      <c r="C797" s="24">
        <v>20090065</v>
      </c>
      <c r="D797" s="24">
        <v>0</v>
      </c>
      <c r="E797" s="24">
        <v>0</v>
      </c>
      <c r="F797" s="22" t="s">
        <v>88</v>
      </c>
      <c r="G797" s="24" t="s">
        <v>413</v>
      </c>
      <c r="H797" s="24">
        <v>10</v>
      </c>
      <c r="I797" s="24">
        <v>1006</v>
      </c>
      <c r="J797" s="24" t="s">
        <v>423</v>
      </c>
      <c r="K797" s="88">
        <v>23.7</v>
      </c>
      <c r="L797" s="24">
        <v>5.92</v>
      </c>
      <c r="M797" s="25">
        <f t="shared" si="8"/>
        <v>15</v>
      </c>
      <c r="N797" s="25">
        <f t="shared" si="7"/>
        <v>-9.08</v>
      </c>
      <c r="O797" s="26">
        <f>SUMPRODUCT(TEXT(N797-{0,5,15,25,35},"0;\0")*{0,2,3,3,7})</f>
        <v>0</v>
      </c>
      <c r="P797" s="24"/>
    </row>
    <row r="798" spans="1:16" ht="24">
      <c r="A798" s="21" t="s">
        <v>2214</v>
      </c>
      <c r="B798" s="24" t="s">
        <v>426</v>
      </c>
      <c r="C798" s="24">
        <v>20200027</v>
      </c>
      <c r="D798" s="24">
        <v>0</v>
      </c>
      <c r="E798" s="24">
        <v>0</v>
      </c>
      <c r="F798" s="22" t="s">
        <v>88</v>
      </c>
      <c r="G798" s="24" t="s">
        <v>413</v>
      </c>
      <c r="H798" s="24">
        <v>10</v>
      </c>
      <c r="I798" s="24">
        <v>1006</v>
      </c>
      <c r="J798" s="24" t="s">
        <v>423</v>
      </c>
      <c r="K798" s="88">
        <v>23.7</v>
      </c>
      <c r="L798" s="24">
        <v>5.92</v>
      </c>
      <c r="M798" s="25">
        <f t="shared" si="8"/>
        <v>15</v>
      </c>
      <c r="N798" s="25">
        <f t="shared" si="7"/>
        <v>-9.08</v>
      </c>
      <c r="O798" s="26">
        <f>SUMPRODUCT(TEXT(N798-{0,5,15,25,35},"0;\0")*{0,2,3,3,7})</f>
        <v>0</v>
      </c>
      <c r="P798" s="24"/>
    </row>
    <row r="799" spans="1:16">
      <c r="A799" s="21" t="s">
        <v>2215</v>
      </c>
      <c r="B799" s="24" t="s">
        <v>427</v>
      </c>
      <c r="C799" s="24">
        <v>19930002</v>
      </c>
      <c r="D799" s="24">
        <v>20</v>
      </c>
      <c r="E799" s="24">
        <v>2</v>
      </c>
      <c r="F799" s="24" t="s">
        <v>88</v>
      </c>
      <c r="G799" s="24" t="s">
        <v>413</v>
      </c>
      <c r="H799" s="24">
        <v>10</v>
      </c>
      <c r="I799" s="24">
        <v>1007</v>
      </c>
      <c r="J799" s="24" t="s">
        <v>428</v>
      </c>
      <c r="K799" s="88">
        <v>14.5</v>
      </c>
      <c r="L799" s="24">
        <v>7.25</v>
      </c>
      <c r="M799" s="25">
        <f t="shared" si="8"/>
        <v>57</v>
      </c>
      <c r="N799" s="25">
        <f t="shared" si="7"/>
        <v>-49.75</v>
      </c>
      <c r="O799" s="26">
        <f>SUMPRODUCT(TEXT(N799-{0,5,15,25,35},"0;\0")*{0,2,3,3,7})</f>
        <v>0</v>
      </c>
      <c r="P799" s="24"/>
    </row>
    <row r="800" spans="1:16">
      <c r="A800" s="21" t="s">
        <v>2216</v>
      </c>
      <c r="B800" s="24" t="s">
        <v>429</v>
      </c>
      <c r="C800" s="24">
        <v>20190201</v>
      </c>
      <c r="D800" s="24">
        <v>0</v>
      </c>
      <c r="E800" s="24">
        <v>6</v>
      </c>
      <c r="F800" s="22" t="s">
        <v>88</v>
      </c>
      <c r="G800" s="24" t="s">
        <v>413</v>
      </c>
      <c r="H800" s="24">
        <v>10</v>
      </c>
      <c r="I800" s="24">
        <v>1007</v>
      </c>
      <c r="J800" s="24" t="s">
        <v>428</v>
      </c>
      <c r="K800" s="88">
        <v>14.5</v>
      </c>
      <c r="L800" s="24">
        <v>7.25</v>
      </c>
      <c r="M800" s="25">
        <f t="shared" si="8"/>
        <v>21</v>
      </c>
      <c r="N800" s="25">
        <f t="shared" si="7"/>
        <v>-13.75</v>
      </c>
      <c r="O800" s="26">
        <f>SUMPRODUCT(TEXT(N800-{0,5,15,25,35},"0;\0")*{0,2,3,3,7})</f>
        <v>0</v>
      </c>
      <c r="P800" s="24"/>
    </row>
    <row r="801" spans="1:16">
      <c r="A801" s="184" t="s">
        <v>2217</v>
      </c>
      <c r="B801" s="200" t="s">
        <v>430</v>
      </c>
      <c r="C801" s="204">
        <v>20070063</v>
      </c>
      <c r="D801" s="199">
        <v>16</v>
      </c>
      <c r="E801" s="199">
        <v>12</v>
      </c>
      <c r="F801" s="22" t="s">
        <v>120</v>
      </c>
      <c r="G801" s="24" t="s">
        <v>431</v>
      </c>
      <c r="H801" s="24">
        <v>4</v>
      </c>
      <c r="I801" s="24">
        <v>426</v>
      </c>
      <c r="J801" s="24" t="s">
        <v>432</v>
      </c>
      <c r="K801" s="85">
        <v>8.6199999999999992</v>
      </c>
      <c r="L801" s="177">
        <v>17.22</v>
      </c>
      <c r="M801" s="178">
        <f>15+((D801+E801/2)*4/3)</f>
        <v>44.333333333333329</v>
      </c>
      <c r="N801" s="178">
        <f>L801-M801</f>
        <v>-27.11333333333333</v>
      </c>
      <c r="O801" s="199">
        <f>SUMPRODUCT(TEXT(N801-{0,5,15,25,35},"0;\0")*{0,2,3,3,7})</f>
        <v>0</v>
      </c>
      <c r="P801" s="24"/>
    </row>
    <row r="802" spans="1:16">
      <c r="A802" s="184" t="s">
        <v>2218</v>
      </c>
      <c r="B802" s="200"/>
      <c r="C802" s="204"/>
      <c r="D802" s="199"/>
      <c r="E802" s="199"/>
      <c r="F802" s="22" t="s">
        <v>120</v>
      </c>
      <c r="G802" s="24" t="s">
        <v>431</v>
      </c>
      <c r="H802" s="24" t="s">
        <v>433</v>
      </c>
      <c r="I802" s="24" t="s">
        <v>434</v>
      </c>
      <c r="J802" s="24" t="s">
        <v>435</v>
      </c>
      <c r="K802" s="85">
        <v>8.6</v>
      </c>
      <c r="L802" s="177"/>
      <c r="M802" s="178"/>
      <c r="N802" s="178"/>
      <c r="O802" s="199"/>
      <c r="P802" s="24"/>
    </row>
    <row r="803" spans="1:16">
      <c r="A803" s="21" t="s">
        <v>2219</v>
      </c>
      <c r="B803" s="40" t="s">
        <v>436</v>
      </c>
      <c r="C803" s="41">
        <v>20020062</v>
      </c>
      <c r="D803" s="42">
        <v>12</v>
      </c>
      <c r="E803" s="42">
        <v>9</v>
      </c>
      <c r="F803" s="22" t="s">
        <v>88</v>
      </c>
      <c r="G803" s="24" t="s">
        <v>437</v>
      </c>
      <c r="H803" s="24">
        <v>6</v>
      </c>
      <c r="I803" s="24" t="s">
        <v>438</v>
      </c>
      <c r="J803" s="24" t="s">
        <v>439</v>
      </c>
      <c r="K803" s="85">
        <v>10</v>
      </c>
      <c r="L803" s="24">
        <v>10</v>
      </c>
      <c r="M803" s="25">
        <f t="shared" ref="M803:M817" si="9">15+((D803+E803/2)*4/3)</f>
        <v>37</v>
      </c>
      <c r="N803" s="25">
        <f t="shared" ref="N803:N817" si="10">L803-M803</f>
        <v>-27</v>
      </c>
      <c r="O803" s="42">
        <f>SUMPRODUCT(TEXT(N803-{0,5,15,25,35},"0;\0")*{0,2,3,3,7})</f>
        <v>0</v>
      </c>
      <c r="P803" s="24"/>
    </row>
    <row r="804" spans="1:16">
      <c r="A804" s="21" t="s">
        <v>2220</v>
      </c>
      <c r="B804" s="40" t="s">
        <v>440</v>
      </c>
      <c r="C804" s="43">
        <v>19860031</v>
      </c>
      <c r="D804" s="42">
        <v>21</v>
      </c>
      <c r="E804" s="42">
        <v>7</v>
      </c>
      <c r="F804" s="22" t="s">
        <v>120</v>
      </c>
      <c r="G804" s="24" t="s">
        <v>431</v>
      </c>
      <c r="H804" s="24">
        <v>3</v>
      </c>
      <c r="I804" s="24">
        <v>326</v>
      </c>
      <c r="J804" s="24" t="s">
        <v>439</v>
      </c>
      <c r="K804" s="85">
        <v>8.6</v>
      </c>
      <c r="L804" s="24">
        <v>8.6</v>
      </c>
      <c r="M804" s="25">
        <f t="shared" si="9"/>
        <v>47.666666666666664</v>
      </c>
      <c r="N804" s="25">
        <f t="shared" si="10"/>
        <v>-39.066666666666663</v>
      </c>
      <c r="O804" s="42">
        <f>SUMPRODUCT(TEXT(N804-{0,5,15,25,35},"0;\0")*{0,2,3,3,7})</f>
        <v>0</v>
      </c>
      <c r="P804" s="24"/>
    </row>
    <row r="805" spans="1:16">
      <c r="A805" s="21" t="s">
        <v>2221</v>
      </c>
      <c r="B805" s="40" t="s">
        <v>441</v>
      </c>
      <c r="C805" s="41">
        <v>19990040</v>
      </c>
      <c r="D805" s="42">
        <v>3</v>
      </c>
      <c r="E805" s="42">
        <v>0</v>
      </c>
      <c r="F805" s="22" t="s">
        <v>120</v>
      </c>
      <c r="G805" s="24" t="s">
        <v>431</v>
      </c>
      <c r="H805" s="24">
        <v>4</v>
      </c>
      <c r="I805" s="24">
        <v>433</v>
      </c>
      <c r="J805" s="24" t="s">
        <v>432</v>
      </c>
      <c r="K805" s="85">
        <v>6.42</v>
      </c>
      <c r="L805" s="24">
        <v>6.42</v>
      </c>
      <c r="M805" s="25">
        <f t="shared" si="9"/>
        <v>19</v>
      </c>
      <c r="N805" s="25">
        <f t="shared" si="10"/>
        <v>-12.58</v>
      </c>
      <c r="O805" s="42">
        <f>SUMPRODUCT(TEXT(N805-{0,5,15,25,35},"0;\0")*{0,2,3,3,7})</f>
        <v>0</v>
      </c>
      <c r="P805" s="24"/>
    </row>
    <row r="806" spans="1:16">
      <c r="A806" s="21" t="s">
        <v>2222</v>
      </c>
      <c r="B806" s="40" t="s">
        <v>442</v>
      </c>
      <c r="C806" s="41">
        <v>19960026</v>
      </c>
      <c r="D806" s="42">
        <v>16</v>
      </c>
      <c r="E806" s="42">
        <v>6</v>
      </c>
      <c r="F806" s="22" t="s">
        <v>120</v>
      </c>
      <c r="G806" s="24" t="s">
        <v>431</v>
      </c>
      <c r="H806" s="24">
        <v>4</v>
      </c>
      <c r="I806" s="24">
        <v>429</v>
      </c>
      <c r="J806" s="24" t="s">
        <v>432</v>
      </c>
      <c r="K806" s="85">
        <v>8.6</v>
      </c>
      <c r="L806" s="24">
        <v>8.5</v>
      </c>
      <c r="M806" s="25">
        <f t="shared" si="9"/>
        <v>40.333333333333329</v>
      </c>
      <c r="N806" s="25">
        <f t="shared" si="10"/>
        <v>-31.833333333333329</v>
      </c>
      <c r="O806" s="42">
        <f>SUMPRODUCT(TEXT(N806-{0,5,15,25,35},"0;\0")*{0,2,3,3,7})</f>
        <v>0</v>
      </c>
      <c r="P806" s="24"/>
    </row>
    <row r="807" spans="1:16">
      <c r="A807" s="21" t="s">
        <v>2223</v>
      </c>
      <c r="B807" s="40" t="s">
        <v>443</v>
      </c>
      <c r="C807" s="41">
        <v>20090073</v>
      </c>
      <c r="D807" s="42">
        <v>16</v>
      </c>
      <c r="E807" s="42">
        <v>6</v>
      </c>
      <c r="F807" s="22" t="s">
        <v>120</v>
      </c>
      <c r="G807" s="24" t="s">
        <v>431</v>
      </c>
      <c r="H807" s="24">
        <v>4</v>
      </c>
      <c r="I807" s="24">
        <v>427</v>
      </c>
      <c r="J807" s="24" t="s">
        <v>432</v>
      </c>
      <c r="K807" s="85">
        <v>6.45</v>
      </c>
      <c r="L807" s="24">
        <v>6.45</v>
      </c>
      <c r="M807" s="25">
        <f t="shared" si="9"/>
        <v>40.333333333333329</v>
      </c>
      <c r="N807" s="25">
        <f t="shared" si="10"/>
        <v>-33.883333333333326</v>
      </c>
      <c r="O807" s="42">
        <f>SUMPRODUCT(TEXT(N807-{0,5,15,25,35},"0;\0")*{0,2,3,3,7})</f>
        <v>0</v>
      </c>
      <c r="P807" s="24"/>
    </row>
    <row r="808" spans="1:16">
      <c r="A808" s="21" t="s">
        <v>2224</v>
      </c>
      <c r="B808" s="40" t="s">
        <v>444</v>
      </c>
      <c r="C808" s="43">
        <v>20020008</v>
      </c>
      <c r="D808" s="42">
        <v>19</v>
      </c>
      <c r="E808" s="42">
        <v>6</v>
      </c>
      <c r="F808" s="22" t="s">
        <v>120</v>
      </c>
      <c r="G808" s="24" t="s">
        <v>431</v>
      </c>
      <c r="H808" s="24">
        <v>4</v>
      </c>
      <c r="I808" s="24">
        <v>422</v>
      </c>
      <c r="J808" s="24" t="s">
        <v>432</v>
      </c>
      <c r="K808" s="85">
        <v>6.46</v>
      </c>
      <c r="L808" s="24">
        <v>6.46</v>
      </c>
      <c r="M808" s="25">
        <f t="shared" si="9"/>
        <v>44.333333333333329</v>
      </c>
      <c r="N808" s="25">
        <f t="shared" si="10"/>
        <v>-37.873333333333328</v>
      </c>
      <c r="O808" s="42">
        <f>SUMPRODUCT(TEXT(N808-{0,5,15,25,35},"0;\0")*{0,2,3,3,7})</f>
        <v>0</v>
      </c>
      <c r="P808" s="24"/>
    </row>
    <row r="809" spans="1:16">
      <c r="A809" s="21" t="s">
        <v>2225</v>
      </c>
      <c r="B809" s="40" t="s">
        <v>445</v>
      </c>
      <c r="C809" s="41">
        <v>20050038</v>
      </c>
      <c r="D809" s="42">
        <v>15</v>
      </c>
      <c r="E809" s="42">
        <v>7</v>
      </c>
      <c r="F809" s="22" t="s">
        <v>120</v>
      </c>
      <c r="G809" s="24" t="s">
        <v>431</v>
      </c>
      <c r="H809" s="24">
        <v>4</v>
      </c>
      <c r="I809" s="24">
        <v>433</v>
      </c>
      <c r="J809" s="24" t="s">
        <v>432</v>
      </c>
      <c r="K809" s="85">
        <v>6.42</v>
      </c>
      <c r="L809" s="24">
        <v>6.42</v>
      </c>
      <c r="M809" s="25">
        <f t="shared" si="9"/>
        <v>39.666666666666671</v>
      </c>
      <c r="N809" s="25">
        <f t="shared" si="10"/>
        <v>-33.24666666666667</v>
      </c>
      <c r="O809" s="42">
        <f>SUMPRODUCT(TEXT(N809-{0,5,15,25,35},"0;\0")*{0,2,3,3,7})</f>
        <v>0</v>
      </c>
      <c r="P809" s="24"/>
    </row>
    <row r="810" spans="1:16">
      <c r="A810" s="21" t="s">
        <v>2225</v>
      </c>
      <c r="B810" s="40" t="s">
        <v>446</v>
      </c>
      <c r="C810" s="41">
        <v>20060024</v>
      </c>
      <c r="D810" s="42">
        <v>22</v>
      </c>
      <c r="E810" s="42">
        <v>9</v>
      </c>
      <c r="F810" s="22" t="s">
        <v>120</v>
      </c>
      <c r="G810" s="24" t="s">
        <v>431</v>
      </c>
      <c r="H810" s="24">
        <v>4</v>
      </c>
      <c r="I810" s="24">
        <v>425</v>
      </c>
      <c r="J810" s="24" t="s">
        <v>432</v>
      </c>
      <c r="K810" s="85">
        <v>8.6</v>
      </c>
      <c r="L810" s="24">
        <v>8.6</v>
      </c>
      <c r="M810" s="25">
        <f t="shared" si="9"/>
        <v>50.333333333333336</v>
      </c>
      <c r="N810" s="25">
        <f t="shared" si="10"/>
        <v>-41.733333333333334</v>
      </c>
      <c r="O810" s="42">
        <f>SUMPRODUCT(TEXT(N810-{0,5,15,25,35},"0;\0")*{0,2,3,3,7})</f>
        <v>0</v>
      </c>
      <c r="P810" s="24"/>
    </row>
    <row r="811" spans="1:16">
      <c r="A811" s="21" t="s">
        <v>2226</v>
      </c>
      <c r="B811" s="40" t="s">
        <v>447</v>
      </c>
      <c r="C811" s="41">
        <v>19990008</v>
      </c>
      <c r="D811" s="42">
        <v>18</v>
      </c>
      <c r="E811" s="42">
        <v>8</v>
      </c>
      <c r="F811" s="22" t="s">
        <v>120</v>
      </c>
      <c r="G811" s="24" t="s">
        <v>431</v>
      </c>
      <c r="H811" s="24">
        <v>4</v>
      </c>
      <c r="I811" s="24">
        <v>422</v>
      </c>
      <c r="J811" s="24" t="s">
        <v>432</v>
      </c>
      <c r="K811" s="85">
        <v>6.46</v>
      </c>
      <c r="L811" s="24">
        <v>6.46</v>
      </c>
      <c r="M811" s="25">
        <f t="shared" si="9"/>
        <v>44.333333333333329</v>
      </c>
      <c r="N811" s="25">
        <f t="shared" si="10"/>
        <v>-37.873333333333328</v>
      </c>
      <c r="O811" s="42">
        <f>SUMPRODUCT(TEXT(N811-{0,5,15,25,35},"0;\0")*{0,2,3,3,7})</f>
        <v>0</v>
      </c>
      <c r="P811" s="24"/>
    </row>
    <row r="812" spans="1:16">
      <c r="A812" s="21" t="s">
        <v>2227</v>
      </c>
      <c r="B812" s="40" t="s">
        <v>448</v>
      </c>
      <c r="C812" s="41">
        <v>20020092</v>
      </c>
      <c r="D812" s="42">
        <v>23</v>
      </c>
      <c r="E812" s="42">
        <v>10</v>
      </c>
      <c r="F812" s="22" t="s">
        <v>120</v>
      </c>
      <c r="G812" s="24" t="s">
        <v>431</v>
      </c>
      <c r="H812" s="24" t="s">
        <v>449</v>
      </c>
      <c r="I812" s="24" t="s">
        <v>450</v>
      </c>
      <c r="J812" s="24" t="s">
        <v>432</v>
      </c>
      <c r="K812" s="85">
        <v>6.42</v>
      </c>
      <c r="L812" s="24">
        <v>6.42</v>
      </c>
      <c r="M812" s="25">
        <f t="shared" si="9"/>
        <v>52.333333333333336</v>
      </c>
      <c r="N812" s="25">
        <f t="shared" si="10"/>
        <v>-45.913333333333334</v>
      </c>
      <c r="O812" s="42">
        <f>SUMPRODUCT(TEXT(N812-{0,5,15,25,35},"0;\0")*{0,2,3,3,7})</f>
        <v>0</v>
      </c>
      <c r="P812" s="24"/>
    </row>
    <row r="813" spans="1:16">
      <c r="A813" s="21" t="s">
        <v>2228</v>
      </c>
      <c r="B813" s="40" t="s">
        <v>451</v>
      </c>
      <c r="C813" s="43">
        <v>20050039</v>
      </c>
      <c r="D813" s="42">
        <v>9</v>
      </c>
      <c r="E813" s="42">
        <v>8</v>
      </c>
      <c r="F813" s="22" t="s">
        <v>120</v>
      </c>
      <c r="G813" s="24" t="s">
        <v>431</v>
      </c>
      <c r="H813" s="24">
        <v>4</v>
      </c>
      <c r="I813" s="24">
        <v>428</v>
      </c>
      <c r="J813" s="24" t="s">
        <v>432</v>
      </c>
      <c r="K813" s="85">
        <v>6.46</v>
      </c>
      <c r="L813" s="24">
        <v>6.46</v>
      </c>
      <c r="M813" s="25">
        <f t="shared" si="9"/>
        <v>32.333333333333329</v>
      </c>
      <c r="N813" s="25">
        <f t="shared" si="10"/>
        <v>-25.873333333333328</v>
      </c>
      <c r="O813" s="42">
        <f>SUMPRODUCT(TEXT(N813-{0,5,15,25,35},"0;\0")*{0,2,3,3,7})</f>
        <v>0</v>
      </c>
      <c r="P813" s="24"/>
    </row>
    <row r="814" spans="1:16">
      <c r="A814" s="21" t="s">
        <v>2229</v>
      </c>
      <c r="B814" s="40" t="s">
        <v>452</v>
      </c>
      <c r="C814" s="41">
        <v>20120021</v>
      </c>
      <c r="D814" s="42">
        <v>12</v>
      </c>
      <c r="E814" s="42">
        <v>6</v>
      </c>
      <c r="F814" s="22" t="s">
        <v>120</v>
      </c>
      <c r="G814" s="24" t="s">
        <v>431</v>
      </c>
      <c r="H814" s="24" t="s">
        <v>449</v>
      </c>
      <c r="I814" s="24">
        <v>426</v>
      </c>
      <c r="J814" s="24" t="s">
        <v>432</v>
      </c>
      <c r="K814" s="85">
        <v>8.6199999999999992</v>
      </c>
      <c r="L814" s="24">
        <v>8.6199999999999992</v>
      </c>
      <c r="M814" s="25">
        <f t="shared" si="9"/>
        <v>35</v>
      </c>
      <c r="N814" s="25">
        <f t="shared" si="10"/>
        <v>-26.380000000000003</v>
      </c>
      <c r="O814" s="42">
        <f>SUMPRODUCT(TEXT(N814-{0,5,15,25,35},"0;\0")*{0,2,3,3,7})</f>
        <v>0</v>
      </c>
      <c r="P814" s="24"/>
    </row>
    <row r="815" spans="1:16">
      <c r="A815" s="21" t="s">
        <v>2230</v>
      </c>
      <c r="B815" s="40" t="s">
        <v>453</v>
      </c>
      <c r="C815" s="43">
        <v>20120024</v>
      </c>
      <c r="D815" s="42">
        <v>17</v>
      </c>
      <c r="E815" s="42">
        <v>9</v>
      </c>
      <c r="F815" s="22" t="s">
        <v>120</v>
      </c>
      <c r="G815" s="24" t="s">
        <v>431</v>
      </c>
      <c r="H815" s="24" t="s">
        <v>449</v>
      </c>
      <c r="I815" s="24">
        <v>427</v>
      </c>
      <c r="J815" s="24" t="s">
        <v>432</v>
      </c>
      <c r="K815" s="85">
        <v>6.45</v>
      </c>
      <c r="L815" s="24">
        <v>6.45</v>
      </c>
      <c r="M815" s="25">
        <f t="shared" si="9"/>
        <v>43.666666666666671</v>
      </c>
      <c r="N815" s="25">
        <f t="shared" si="10"/>
        <v>-37.216666666666669</v>
      </c>
      <c r="O815" s="42">
        <f>SUMPRODUCT(TEXT(N815-{0,5,15,25,35},"0;\0")*{0,2,3,3,7})</f>
        <v>0</v>
      </c>
      <c r="P815" s="24"/>
    </row>
    <row r="816" spans="1:16">
      <c r="A816" s="21" t="s">
        <v>2231</v>
      </c>
      <c r="B816" s="40" t="s">
        <v>454</v>
      </c>
      <c r="C816" s="43">
        <v>20070129</v>
      </c>
      <c r="D816" s="42">
        <v>13</v>
      </c>
      <c r="E816" s="42">
        <v>9</v>
      </c>
      <c r="F816" s="22" t="s">
        <v>120</v>
      </c>
      <c r="G816" s="24" t="s">
        <v>431</v>
      </c>
      <c r="H816" s="24">
        <v>4</v>
      </c>
      <c r="I816" s="24">
        <v>431</v>
      </c>
      <c r="J816" s="24" t="s">
        <v>432</v>
      </c>
      <c r="K816" s="85">
        <v>12.9</v>
      </c>
      <c r="L816" s="24">
        <v>12.9</v>
      </c>
      <c r="M816" s="25">
        <f t="shared" si="9"/>
        <v>38.333333333333329</v>
      </c>
      <c r="N816" s="25">
        <f t="shared" si="10"/>
        <v>-25.43333333333333</v>
      </c>
      <c r="O816" s="42">
        <f>SUMPRODUCT(TEXT(N816-{0,5,15,25,35},"0;\0")*{0,2,3,3,7})</f>
        <v>0</v>
      </c>
      <c r="P816" s="24"/>
    </row>
    <row r="817" spans="1:16">
      <c r="A817" s="184" t="s">
        <v>2231</v>
      </c>
      <c r="B817" s="200" t="s">
        <v>455</v>
      </c>
      <c r="C817" s="201">
        <v>19930009</v>
      </c>
      <c r="D817" s="199">
        <v>22</v>
      </c>
      <c r="E817" s="199">
        <v>9</v>
      </c>
      <c r="F817" s="22" t="s">
        <v>120</v>
      </c>
      <c r="G817" s="24" t="s">
        <v>431</v>
      </c>
      <c r="H817" s="24" t="s">
        <v>449</v>
      </c>
      <c r="I817" s="24" t="s">
        <v>450</v>
      </c>
      <c r="J817" s="24" t="s">
        <v>432</v>
      </c>
      <c r="K817" s="85">
        <v>6.42</v>
      </c>
      <c r="L817" s="177">
        <v>12.88</v>
      </c>
      <c r="M817" s="178">
        <f t="shared" si="9"/>
        <v>50.333333333333336</v>
      </c>
      <c r="N817" s="178">
        <f t="shared" si="10"/>
        <v>-37.453333333333333</v>
      </c>
      <c r="O817" s="199">
        <f>SUMPRODUCT(TEXT(N817-{0,5,15,25,35},"0;\0")*{0,2,3,3,7})</f>
        <v>0</v>
      </c>
      <c r="P817" s="24"/>
    </row>
    <row r="818" spans="1:16">
      <c r="A818" s="184" t="s">
        <v>2228</v>
      </c>
      <c r="B818" s="200"/>
      <c r="C818" s="201"/>
      <c r="D818" s="199"/>
      <c r="E818" s="199"/>
      <c r="F818" s="22" t="s">
        <v>120</v>
      </c>
      <c r="G818" s="24" t="s">
        <v>431</v>
      </c>
      <c r="H818" s="24">
        <v>4</v>
      </c>
      <c r="I818" s="24">
        <v>451</v>
      </c>
      <c r="J818" s="24" t="s">
        <v>456</v>
      </c>
      <c r="K818" s="85">
        <v>6.46</v>
      </c>
      <c r="L818" s="177"/>
      <c r="M818" s="178"/>
      <c r="N818" s="178"/>
      <c r="O818" s="199"/>
      <c r="P818" s="24"/>
    </row>
    <row r="819" spans="1:16">
      <c r="A819" s="21" t="s">
        <v>2228</v>
      </c>
      <c r="B819" s="40" t="s">
        <v>457</v>
      </c>
      <c r="C819" s="43">
        <v>20060002</v>
      </c>
      <c r="D819" s="42">
        <v>13</v>
      </c>
      <c r="E819" s="42">
        <v>11</v>
      </c>
      <c r="F819" s="22" t="s">
        <v>120</v>
      </c>
      <c r="G819" s="24" t="s">
        <v>431</v>
      </c>
      <c r="H819" s="24">
        <v>4</v>
      </c>
      <c r="I819" s="24">
        <v>431</v>
      </c>
      <c r="J819" s="24" t="s">
        <v>432</v>
      </c>
      <c r="K819" s="85">
        <v>12.9</v>
      </c>
      <c r="L819" s="24">
        <v>12.9</v>
      </c>
      <c r="M819" s="25">
        <f t="shared" ref="M819:M824" si="11">15+((D819+E819/2)*4/3)</f>
        <v>39.666666666666671</v>
      </c>
      <c r="N819" s="25">
        <f t="shared" ref="N819:N824" si="12">L819-M819</f>
        <v>-26.766666666666673</v>
      </c>
      <c r="O819" s="42">
        <f>SUMPRODUCT(TEXT(N819-{0,5,15,25,35},"0;\0")*{0,2,3,3,7})</f>
        <v>0</v>
      </c>
      <c r="P819" s="24"/>
    </row>
    <row r="820" spans="1:16">
      <c r="A820" s="21" t="s">
        <v>2232</v>
      </c>
      <c r="B820" s="40" t="s">
        <v>458</v>
      </c>
      <c r="C820" s="43">
        <v>20050052</v>
      </c>
      <c r="D820" s="42">
        <v>18</v>
      </c>
      <c r="E820" s="42">
        <v>11</v>
      </c>
      <c r="F820" s="22" t="s">
        <v>120</v>
      </c>
      <c r="G820" s="24" t="s">
        <v>431</v>
      </c>
      <c r="H820" s="24">
        <v>4</v>
      </c>
      <c r="I820" s="24" t="s">
        <v>459</v>
      </c>
      <c r="J820" s="24" t="s">
        <v>432</v>
      </c>
      <c r="K820" s="85">
        <v>6.46</v>
      </c>
      <c r="L820" s="24">
        <v>6.46</v>
      </c>
      <c r="M820" s="25">
        <f t="shared" si="11"/>
        <v>46.333333333333329</v>
      </c>
      <c r="N820" s="25">
        <f t="shared" si="12"/>
        <v>-39.873333333333328</v>
      </c>
      <c r="O820" s="42">
        <f>SUMPRODUCT(TEXT(N820-{0,5,15,25,35},"0;\0")*{0,2,3,3,7})</f>
        <v>0</v>
      </c>
      <c r="P820" s="24"/>
    </row>
    <row r="821" spans="1:16">
      <c r="A821" s="21" t="s">
        <v>2233</v>
      </c>
      <c r="B821" s="40" t="s">
        <v>460</v>
      </c>
      <c r="C821" s="43">
        <v>20020013</v>
      </c>
      <c r="D821" s="42">
        <v>18</v>
      </c>
      <c r="E821" s="42">
        <v>10</v>
      </c>
      <c r="F821" s="22" t="s">
        <v>120</v>
      </c>
      <c r="G821" s="24" t="s">
        <v>431</v>
      </c>
      <c r="H821" s="24">
        <v>4</v>
      </c>
      <c r="I821" s="24">
        <v>425</v>
      </c>
      <c r="J821" s="24" t="s">
        <v>432</v>
      </c>
      <c r="K821" s="85">
        <v>8.6</v>
      </c>
      <c r="L821" s="24">
        <v>8.6</v>
      </c>
      <c r="M821" s="25">
        <f t="shared" si="11"/>
        <v>45.666666666666671</v>
      </c>
      <c r="N821" s="25">
        <f t="shared" si="12"/>
        <v>-37.06666666666667</v>
      </c>
      <c r="O821" s="42">
        <f>SUMPRODUCT(TEXT(N821-{0,5,15,25,35},"0;\0")*{0,2,3,3,7})</f>
        <v>0</v>
      </c>
      <c r="P821" s="24"/>
    </row>
    <row r="822" spans="1:16">
      <c r="A822" s="21" t="s">
        <v>2233</v>
      </c>
      <c r="B822" s="40" t="s">
        <v>461</v>
      </c>
      <c r="C822" s="43">
        <v>20080029</v>
      </c>
      <c r="D822" s="42">
        <v>9</v>
      </c>
      <c r="E822" s="42">
        <v>8</v>
      </c>
      <c r="F822" s="22" t="s">
        <v>120</v>
      </c>
      <c r="G822" s="24" t="s">
        <v>431</v>
      </c>
      <c r="H822" s="24">
        <v>3</v>
      </c>
      <c r="I822" s="24">
        <v>326</v>
      </c>
      <c r="J822" s="24" t="s">
        <v>432</v>
      </c>
      <c r="K822" s="85">
        <v>8.6</v>
      </c>
      <c r="L822" s="24">
        <v>8.6</v>
      </c>
      <c r="M822" s="25">
        <f t="shared" si="11"/>
        <v>32.333333333333329</v>
      </c>
      <c r="N822" s="25">
        <f t="shared" si="12"/>
        <v>-23.733333333333327</v>
      </c>
      <c r="O822" s="42">
        <f>SUMPRODUCT(TEXT(N822-{0,5,15,25,35},"0;\0")*{0,2,3,3,7})</f>
        <v>0</v>
      </c>
      <c r="P822" s="24"/>
    </row>
    <row r="823" spans="1:16">
      <c r="A823" s="21" t="s">
        <v>2234</v>
      </c>
      <c r="B823" s="40" t="s">
        <v>462</v>
      </c>
      <c r="C823" s="43">
        <v>20030038</v>
      </c>
      <c r="D823" s="42">
        <v>15</v>
      </c>
      <c r="E823" s="42">
        <v>7</v>
      </c>
      <c r="F823" s="22" t="s">
        <v>120</v>
      </c>
      <c r="G823" s="24" t="s">
        <v>431</v>
      </c>
      <c r="H823" s="24">
        <v>4</v>
      </c>
      <c r="I823" s="24">
        <v>426</v>
      </c>
      <c r="J823" s="24" t="s">
        <v>432</v>
      </c>
      <c r="K823" s="85">
        <v>8.6199999999999992</v>
      </c>
      <c r="L823" s="24">
        <v>8.6199999999999992</v>
      </c>
      <c r="M823" s="25">
        <f t="shared" si="11"/>
        <v>39.666666666666671</v>
      </c>
      <c r="N823" s="25">
        <f t="shared" si="12"/>
        <v>-31.046666666666674</v>
      </c>
      <c r="O823" s="42">
        <f>SUMPRODUCT(TEXT(N823-{0,5,15,25,35},"0;\0")*{0,2,3,3,7})</f>
        <v>0</v>
      </c>
      <c r="P823" s="24"/>
    </row>
    <row r="824" spans="1:16">
      <c r="A824" s="184" t="s">
        <v>2235</v>
      </c>
      <c r="B824" s="200" t="s">
        <v>463</v>
      </c>
      <c r="C824" s="201">
        <v>19850031</v>
      </c>
      <c r="D824" s="177">
        <v>15</v>
      </c>
      <c r="E824" s="177">
        <v>8</v>
      </c>
      <c r="F824" s="22" t="s">
        <v>120</v>
      </c>
      <c r="G824" s="24" t="s">
        <v>431</v>
      </c>
      <c r="H824" s="24" t="s">
        <v>449</v>
      </c>
      <c r="I824" s="24">
        <v>451</v>
      </c>
      <c r="J824" s="24" t="s">
        <v>456</v>
      </c>
      <c r="K824" s="85">
        <v>6.46</v>
      </c>
      <c r="L824" s="177">
        <v>15.06</v>
      </c>
      <c r="M824" s="178">
        <f t="shared" si="11"/>
        <v>40.333333333333329</v>
      </c>
      <c r="N824" s="178">
        <f t="shared" si="12"/>
        <v>-25.273333333333326</v>
      </c>
      <c r="O824" s="177">
        <f>SUMPRODUCT(TEXT(N824-{0,5,15,25,35},"0;\0")*{0,2,3,3,7})</f>
        <v>0</v>
      </c>
      <c r="P824" s="24"/>
    </row>
    <row r="825" spans="1:16">
      <c r="A825" s="184" t="s">
        <v>2236</v>
      </c>
      <c r="B825" s="200"/>
      <c r="C825" s="201"/>
      <c r="D825" s="177"/>
      <c r="E825" s="177"/>
      <c r="F825" s="22" t="s">
        <v>120</v>
      </c>
      <c r="G825" s="24" t="s">
        <v>431</v>
      </c>
      <c r="H825" s="24">
        <v>4</v>
      </c>
      <c r="I825" s="24">
        <v>425</v>
      </c>
      <c r="J825" s="24" t="s">
        <v>432</v>
      </c>
      <c r="K825" s="85">
        <v>8.6</v>
      </c>
      <c r="L825" s="177"/>
      <c r="M825" s="178"/>
      <c r="N825" s="178"/>
      <c r="O825" s="177"/>
      <c r="P825" s="24"/>
    </row>
    <row r="826" spans="1:16">
      <c r="A826" s="21" t="s">
        <v>2236</v>
      </c>
      <c r="B826" s="40" t="s">
        <v>464</v>
      </c>
      <c r="C826" s="43">
        <v>20080038</v>
      </c>
      <c r="D826" s="42">
        <v>11</v>
      </c>
      <c r="E826" s="42">
        <v>7</v>
      </c>
      <c r="F826" s="22" t="s">
        <v>120</v>
      </c>
      <c r="G826" s="24" t="s">
        <v>431</v>
      </c>
      <c r="H826" s="24">
        <v>3</v>
      </c>
      <c r="I826" s="24">
        <v>326</v>
      </c>
      <c r="J826" s="24" t="s">
        <v>432</v>
      </c>
      <c r="K826" s="85">
        <v>8.6</v>
      </c>
      <c r="L826" s="24">
        <v>8.6</v>
      </c>
      <c r="M826" s="25">
        <f t="shared" ref="M826:M855" si="13">15+((D826+E826/2)*4/3)</f>
        <v>34.333333333333329</v>
      </c>
      <c r="N826" s="25">
        <f t="shared" ref="N826:N855" si="14">L826-M826</f>
        <v>-25.733333333333327</v>
      </c>
      <c r="O826" s="42">
        <f>SUMPRODUCT(TEXT(N826-{0,5,15,25,35},"0;\0")*{0,2,3,3,7})</f>
        <v>0</v>
      </c>
      <c r="P826" s="24"/>
    </row>
    <row r="827" spans="1:16">
      <c r="A827" s="21" t="s">
        <v>2237</v>
      </c>
      <c r="B827" s="40" t="s">
        <v>465</v>
      </c>
      <c r="C827" s="41">
        <v>20110089</v>
      </c>
      <c r="D827" s="42">
        <v>0</v>
      </c>
      <c r="E827" s="42">
        <v>7</v>
      </c>
      <c r="F827" s="22" t="s">
        <v>120</v>
      </c>
      <c r="G827" s="24" t="s">
        <v>431</v>
      </c>
      <c r="H827" s="24">
        <v>3</v>
      </c>
      <c r="I827" s="24">
        <v>321</v>
      </c>
      <c r="J827" s="24" t="s">
        <v>466</v>
      </c>
      <c r="K827" s="85">
        <v>8.6</v>
      </c>
      <c r="L827" s="24">
        <v>8.6</v>
      </c>
      <c r="M827" s="25">
        <f t="shared" si="13"/>
        <v>19.666666666666668</v>
      </c>
      <c r="N827" s="25">
        <f t="shared" si="14"/>
        <v>-11.066666666666668</v>
      </c>
      <c r="O827" s="42">
        <f>SUMPRODUCT(TEXT(N827-{0,5,15,25,35},"0;\0")*{0,2,3,3,7})</f>
        <v>0</v>
      </c>
      <c r="P827" s="24"/>
    </row>
    <row r="828" spans="1:16">
      <c r="A828" s="21" t="s">
        <v>2238</v>
      </c>
      <c r="B828" s="40" t="s">
        <v>467</v>
      </c>
      <c r="C828" s="41">
        <v>20070023</v>
      </c>
      <c r="D828" s="42">
        <v>7</v>
      </c>
      <c r="E828" s="42">
        <v>12</v>
      </c>
      <c r="F828" s="22" t="s">
        <v>120</v>
      </c>
      <c r="G828" s="24" t="s">
        <v>431</v>
      </c>
      <c r="H828" s="24">
        <v>4</v>
      </c>
      <c r="I828" s="24">
        <v>428</v>
      </c>
      <c r="J828" s="24" t="s">
        <v>432</v>
      </c>
      <c r="K828" s="85">
        <v>6.46</v>
      </c>
      <c r="L828" s="24">
        <v>6.46</v>
      </c>
      <c r="M828" s="25">
        <f t="shared" si="13"/>
        <v>32.333333333333329</v>
      </c>
      <c r="N828" s="25">
        <f t="shared" si="14"/>
        <v>-25.873333333333328</v>
      </c>
      <c r="O828" s="42">
        <f>SUMPRODUCT(TEXT(N828-{0,5,15,25,35},"0;\0")*{0,2,3,3,7})</f>
        <v>0</v>
      </c>
      <c r="P828" s="24"/>
    </row>
    <row r="829" spans="1:16">
      <c r="A829" s="21" t="s">
        <v>2239</v>
      </c>
      <c r="B829" s="40" t="s">
        <v>468</v>
      </c>
      <c r="C829" s="43">
        <v>20050019</v>
      </c>
      <c r="D829" s="42">
        <v>0</v>
      </c>
      <c r="E829" s="42">
        <v>8</v>
      </c>
      <c r="F829" s="22" t="s">
        <v>120</v>
      </c>
      <c r="G829" s="24" t="s">
        <v>431</v>
      </c>
      <c r="H829" s="24">
        <v>3</v>
      </c>
      <c r="I829" s="24">
        <v>329</v>
      </c>
      <c r="J829" s="24" t="s">
        <v>469</v>
      </c>
      <c r="K829" s="85">
        <v>8.6</v>
      </c>
      <c r="L829" s="24">
        <v>8.6</v>
      </c>
      <c r="M829" s="25">
        <f t="shared" si="13"/>
        <v>20.333333333333332</v>
      </c>
      <c r="N829" s="25">
        <f t="shared" si="14"/>
        <v>-11.733333333333333</v>
      </c>
      <c r="O829" s="42">
        <f>SUMPRODUCT(TEXT(N829-{0,5,15,25,35},"0;\0")*{0,2,3,3,7})</f>
        <v>0</v>
      </c>
      <c r="P829" s="24"/>
    </row>
    <row r="830" spans="1:16">
      <c r="A830" s="21" t="s">
        <v>2240</v>
      </c>
      <c r="B830" s="24" t="s">
        <v>470</v>
      </c>
      <c r="C830" s="24">
        <v>20140027</v>
      </c>
      <c r="D830" s="42">
        <v>9</v>
      </c>
      <c r="E830" s="42">
        <v>6</v>
      </c>
      <c r="F830" s="22" t="s">
        <v>88</v>
      </c>
      <c r="G830" s="24" t="s">
        <v>437</v>
      </c>
      <c r="H830" s="24">
        <v>6</v>
      </c>
      <c r="I830" s="24">
        <v>604</v>
      </c>
      <c r="J830" s="24" t="s">
        <v>439</v>
      </c>
      <c r="K830" s="85">
        <v>10</v>
      </c>
      <c r="L830" s="24">
        <v>10</v>
      </c>
      <c r="M830" s="25">
        <f t="shared" si="13"/>
        <v>31</v>
      </c>
      <c r="N830" s="25">
        <f t="shared" si="14"/>
        <v>-21</v>
      </c>
      <c r="O830" s="42">
        <f>SUMPRODUCT(TEXT(N830-{0,5,15,25,35},"0;\0")*{0,2,3,3,7})</f>
        <v>0</v>
      </c>
      <c r="P830" s="24"/>
    </row>
    <row r="831" spans="1:16" ht="24">
      <c r="A831" s="21" t="s">
        <v>2222</v>
      </c>
      <c r="B831" s="24" t="s">
        <v>471</v>
      </c>
      <c r="C831" s="43">
        <v>20060013</v>
      </c>
      <c r="D831" s="42">
        <v>0</v>
      </c>
      <c r="E831" s="42">
        <v>7</v>
      </c>
      <c r="F831" s="22" t="s">
        <v>120</v>
      </c>
      <c r="G831" s="24" t="s">
        <v>431</v>
      </c>
      <c r="H831" s="24">
        <v>3</v>
      </c>
      <c r="I831" s="24">
        <v>330</v>
      </c>
      <c r="J831" s="24" t="s">
        <v>472</v>
      </c>
      <c r="K831" s="85">
        <v>8.6</v>
      </c>
      <c r="L831" s="24">
        <v>8.6</v>
      </c>
      <c r="M831" s="25">
        <f t="shared" si="13"/>
        <v>19.666666666666668</v>
      </c>
      <c r="N831" s="25">
        <f t="shared" si="14"/>
        <v>-11.066666666666668</v>
      </c>
      <c r="O831" s="42">
        <f>SUMPRODUCT(TEXT(N831-{0,5,15,25,35},"0;\0")*{0,2,3,3,7})</f>
        <v>0</v>
      </c>
      <c r="P831" s="24"/>
    </row>
    <row r="832" spans="1:16">
      <c r="A832" s="21" t="s">
        <v>2222</v>
      </c>
      <c r="B832" s="24" t="s">
        <v>473</v>
      </c>
      <c r="C832" s="43">
        <v>20010007</v>
      </c>
      <c r="D832" s="42">
        <v>0</v>
      </c>
      <c r="E832" s="42">
        <v>6</v>
      </c>
      <c r="F832" s="22" t="s">
        <v>88</v>
      </c>
      <c r="G832" s="24" t="s">
        <v>437</v>
      </c>
      <c r="H832" s="24">
        <v>6</v>
      </c>
      <c r="I832" s="24" t="s">
        <v>438</v>
      </c>
      <c r="J832" s="24" t="s">
        <v>439</v>
      </c>
      <c r="K832" s="85">
        <v>10</v>
      </c>
      <c r="L832" s="24">
        <v>10</v>
      </c>
      <c r="M832" s="25">
        <f t="shared" si="13"/>
        <v>19</v>
      </c>
      <c r="N832" s="25">
        <f t="shared" si="14"/>
        <v>-9</v>
      </c>
      <c r="O832" s="42">
        <f>SUMPRODUCT(TEXT(N832-{0,5,15,25,35},"0;\0")*{0,2,3,3,7})</f>
        <v>0</v>
      </c>
      <c r="P832" s="24"/>
    </row>
    <row r="833" spans="1:16">
      <c r="A833" s="21" t="s">
        <v>2241</v>
      </c>
      <c r="B833" s="24" t="s">
        <v>474</v>
      </c>
      <c r="C833" s="43">
        <v>20130058</v>
      </c>
      <c r="D833" s="42">
        <v>9</v>
      </c>
      <c r="E833" s="42">
        <v>6</v>
      </c>
      <c r="F833" s="22" t="s">
        <v>120</v>
      </c>
      <c r="G833" s="24" t="s">
        <v>431</v>
      </c>
      <c r="H833" s="24">
        <v>4</v>
      </c>
      <c r="I833" s="24">
        <v>422</v>
      </c>
      <c r="J833" s="24" t="s">
        <v>432</v>
      </c>
      <c r="K833" s="85">
        <v>6.46</v>
      </c>
      <c r="L833" s="24">
        <v>6.46</v>
      </c>
      <c r="M833" s="25">
        <f t="shared" si="13"/>
        <v>31</v>
      </c>
      <c r="N833" s="25">
        <f t="shared" si="14"/>
        <v>-24.54</v>
      </c>
      <c r="O833" s="42">
        <f>SUMPRODUCT(TEXT(N833-{0,5,15,25,35},"0;\0")*{0,2,3,3,7})</f>
        <v>0</v>
      </c>
      <c r="P833" s="24"/>
    </row>
    <row r="834" spans="1:16">
      <c r="A834" s="21" t="s">
        <v>2242</v>
      </c>
      <c r="B834" s="24" t="s">
        <v>475</v>
      </c>
      <c r="C834" s="43">
        <v>20170009</v>
      </c>
      <c r="D834" s="42">
        <v>1</v>
      </c>
      <c r="E834" s="42">
        <v>7</v>
      </c>
      <c r="F834" s="22" t="s">
        <v>120</v>
      </c>
      <c r="G834" s="24" t="s">
        <v>431</v>
      </c>
      <c r="H834" s="24">
        <v>3</v>
      </c>
      <c r="I834" s="24">
        <v>332</v>
      </c>
      <c r="J834" s="24" t="s">
        <v>476</v>
      </c>
      <c r="K834" s="85">
        <v>12.86</v>
      </c>
      <c r="L834" s="24">
        <v>12.86</v>
      </c>
      <c r="M834" s="25">
        <f t="shared" si="13"/>
        <v>21</v>
      </c>
      <c r="N834" s="25">
        <f t="shared" si="14"/>
        <v>-8.14</v>
      </c>
      <c r="O834" s="42">
        <f>SUMPRODUCT(TEXT(N834-{0,5,15,25,35},"0;\0")*{0,2,3,3,7})</f>
        <v>0</v>
      </c>
      <c r="P834" s="24"/>
    </row>
    <row r="835" spans="1:16">
      <c r="A835" s="21" t="s">
        <v>2243</v>
      </c>
      <c r="B835" s="24" t="s">
        <v>477</v>
      </c>
      <c r="C835" s="43">
        <v>20070084</v>
      </c>
      <c r="D835" s="42">
        <v>0</v>
      </c>
      <c r="E835" s="42">
        <v>9</v>
      </c>
      <c r="F835" s="22" t="s">
        <v>120</v>
      </c>
      <c r="G835" s="24" t="s">
        <v>431</v>
      </c>
      <c r="H835" s="24">
        <v>3</v>
      </c>
      <c r="I835" s="24">
        <v>323</v>
      </c>
      <c r="J835" s="24" t="s">
        <v>478</v>
      </c>
      <c r="K835" s="85">
        <v>8.59</v>
      </c>
      <c r="L835" s="24">
        <v>8.59</v>
      </c>
      <c r="M835" s="25">
        <f t="shared" si="13"/>
        <v>21</v>
      </c>
      <c r="N835" s="25">
        <f t="shared" si="14"/>
        <v>-12.41</v>
      </c>
      <c r="O835" s="42">
        <f>SUMPRODUCT(TEXT(N835-{0,5,15,25,35},"0;\0")*{0,2,3,3,7})</f>
        <v>0</v>
      </c>
      <c r="P835" s="24"/>
    </row>
    <row r="836" spans="1:16">
      <c r="A836" s="21" t="s">
        <v>2244</v>
      </c>
      <c r="B836" s="24" t="s">
        <v>479</v>
      </c>
      <c r="C836" s="43">
        <v>20130056</v>
      </c>
      <c r="D836" s="42">
        <v>2</v>
      </c>
      <c r="E836" s="42">
        <v>7</v>
      </c>
      <c r="F836" s="22" t="s">
        <v>120</v>
      </c>
      <c r="G836" s="24" t="s">
        <v>431</v>
      </c>
      <c r="H836" s="24">
        <v>4</v>
      </c>
      <c r="I836" s="24">
        <v>428</v>
      </c>
      <c r="J836" s="24" t="s">
        <v>432</v>
      </c>
      <c r="K836" s="85">
        <v>6.46</v>
      </c>
      <c r="L836" s="24">
        <v>6.46</v>
      </c>
      <c r="M836" s="25">
        <f t="shared" si="13"/>
        <v>22.333333333333332</v>
      </c>
      <c r="N836" s="25">
        <f t="shared" si="14"/>
        <v>-15.873333333333331</v>
      </c>
      <c r="O836" s="42">
        <f>SUMPRODUCT(TEXT(N836-{0,5,15,25,35},"0;\0")*{0,2,3,3,7})</f>
        <v>0</v>
      </c>
      <c r="P836" s="24"/>
    </row>
    <row r="837" spans="1:16">
      <c r="A837" s="21" t="s">
        <v>2244</v>
      </c>
      <c r="B837" s="24" t="s">
        <v>480</v>
      </c>
      <c r="C837" s="43">
        <v>20090042</v>
      </c>
      <c r="D837" s="42">
        <v>0</v>
      </c>
      <c r="E837" s="42">
        <v>9</v>
      </c>
      <c r="F837" s="22" t="s">
        <v>120</v>
      </c>
      <c r="G837" s="24" t="s">
        <v>431</v>
      </c>
      <c r="H837" s="24">
        <v>3</v>
      </c>
      <c r="I837" s="24">
        <v>329</v>
      </c>
      <c r="J837" s="24" t="s">
        <v>481</v>
      </c>
      <c r="K837" s="85">
        <v>8.6</v>
      </c>
      <c r="L837" s="24">
        <v>8.6</v>
      </c>
      <c r="M837" s="25">
        <f t="shared" si="13"/>
        <v>21</v>
      </c>
      <c r="N837" s="25">
        <f t="shared" si="14"/>
        <v>-12.4</v>
      </c>
      <c r="O837" s="42">
        <f>SUMPRODUCT(TEXT(N837-{0,5,15,25,35},"0;\0")*{0,2,3,3,7})</f>
        <v>0</v>
      </c>
      <c r="P837" s="24"/>
    </row>
    <row r="838" spans="1:16" ht="24">
      <c r="A838" s="21" t="s">
        <v>2245</v>
      </c>
      <c r="B838" s="24" t="s">
        <v>482</v>
      </c>
      <c r="C838" s="43">
        <v>20070094</v>
      </c>
      <c r="D838" s="42">
        <v>0</v>
      </c>
      <c r="E838" s="42">
        <v>6</v>
      </c>
      <c r="F838" s="22" t="s">
        <v>120</v>
      </c>
      <c r="G838" s="24" t="s">
        <v>431</v>
      </c>
      <c r="H838" s="24">
        <v>3</v>
      </c>
      <c r="I838" s="24">
        <v>330</v>
      </c>
      <c r="J838" s="24" t="s">
        <v>472</v>
      </c>
      <c r="K838" s="85">
        <v>8.6</v>
      </c>
      <c r="L838" s="24">
        <v>8.6</v>
      </c>
      <c r="M838" s="25">
        <f t="shared" si="13"/>
        <v>19</v>
      </c>
      <c r="N838" s="25">
        <f t="shared" si="14"/>
        <v>-10.4</v>
      </c>
      <c r="O838" s="42">
        <f>SUMPRODUCT(TEXT(N838-{0,5,15,25,35},"0;\0")*{0,2,3,3,7})</f>
        <v>0</v>
      </c>
      <c r="P838" s="24"/>
    </row>
    <row r="839" spans="1:16">
      <c r="A839" s="21" t="s">
        <v>2231</v>
      </c>
      <c r="B839" s="24" t="s">
        <v>483</v>
      </c>
      <c r="C839" s="43">
        <v>20060025</v>
      </c>
      <c r="D839" s="42">
        <v>0</v>
      </c>
      <c r="E839" s="42">
        <v>6</v>
      </c>
      <c r="F839" s="22" t="s">
        <v>120</v>
      </c>
      <c r="G839" s="24" t="s">
        <v>431</v>
      </c>
      <c r="H839" s="24">
        <v>3</v>
      </c>
      <c r="I839" s="24">
        <v>329</v>
      </c>
      <c r="J839" s="24" t="s">
        <v>481</v>
      </c>
      <c r="K839" s="85">
        <v>8.6</v>
      </c>
      <c r="L839" s="24">
        <v>8.6</v>
      </c>
      <c r="M839" s="25">
        <f t="shared" si="13"/>
        <v>19</v>
      </c>
      <c r="N839" s="25">
        <f t="shared" si="14"/>
        <v>-10.4</v>
      </c>
      <c r="O839" s="42">
        <f>SUMPRODUCT(TEXT(N839-{0,5,15,25,35},"0;\0")*{0,2,3,3,7})</f>
        <v>0</v>
      </c>
      <c r="P839" s="24"/>
    </row>
    <row r="840" spans="1:16">
      <c r="A840" s="21" t="s">
        <v>2246</v>
      </c>
      <c r="B840" s="24" t="s">
        <v>484</v>
      </c>
      <c r="C840" s="43">
        <v>20110130</v>
      </c>
      <c r="D840" s="42">
        <v>0</v>
      </c>
      <c r="E840" s="42">
        <v>10</v>
      </c>
      <c r="F840" s="22" t="s">
        <v>120</v>
      </c>
      <c r="G840" s="24" t="s">
        <v>431</v>
      </c>
      <c r="H840" s="24">
        <v>3</v>
      </c>
      <c r="I840" s="24">
        <v>325</v>
      </c>
      <c r="J840" s="24" t="s">
        <v>435</v>
      </c>
      <c r="K840" s="85">
        <v>8.6</v>
      </c>
      <c r="L840" s="24">
        <v>8.6</v>
      </c>
      <c r="M840" s="25">
        <f t="shared" si="13"/>
        <v>21.666666666666668</v>
      </c>
      <c r="N840" s="25">
        <f t="shared" si="14"/>
        <v>-13.066666666666668</v>
      </c>
      <c r="O840" s="42">
        <f>SUMPRODUCT(TEXT(N840-{0,5,15,25,35},"0;\0")*{0,2,3,3,7})</f>
        <v>0</v>
      </c>
      <c r="P840" s="24"/>
    </row>
    <row r="841" spans="1:16">
      <c r="A841" s="21" t="s">
        <v>2246</v>
      </c>
      <c r="B841" s="24" t="s">
        <v>485</v>
      </c>
      <c r="C841" s="43">
        <v>20180012</v>
      </c>
      <c r="D841" s="42">
        <v>0</v>
      </c>
      <c r="E841" s="42">
        <v>0</v>
      </c>
      <c r="F841" s="22" t="s">
        <v>120</v>
      </c>
      <c r="G841" s="24" t="s">
        <v>431</v>
      </c>
      <c r="H841" s="24">
        <v>3</v>
      </c>
      <c r="I841" s="24">
        <v>325</v>
      </c>
      <c r="J841" s="24" t="s">
        <v>435</v>
      </c>
      <c r="K841" s="85">
        <v>8.6</v>
      </c>
      <c r="L841" s="24">
        <v>8.6</v>
      </c>
      <c r="M841" s="25">
        <f t="shared" si="13"/>
        <v>15</v>
      </c>
      <c r="N841" s="25">
        <f t="shared" si="14"/>
        <v>-6.4</v>
      </c>
      <c r="O841" s="42">
        <f>SUMPRODUCT(TEXT(N841-{0,5,15,25,35},"0;\0")*{0,2,3,3,7})</f>
        <v>0</v>
      </c>
      <c r="P841" s="24"/>
    </row>
    <row r="842" spans="1:16">
      <c r="A842" s="21" t="s">
        <v>2226</v>
      </c>
      <c r="B842" s="24" t="s">
        <v>486</v>
      </c>
      <c r="C842" s="43">
        <v>20100406</v>
      </c>
      <c r="D842" s="42">
        <v>0</v>
      </c>
      <c r="E842" s="42">
        <v>8</v>
      </c>
      <c r="F842" s="22" t="s">
        <v>120</v>
      </c>
      <c r="G842" s="24" t="s">
        <v>431</v>
      </c>
      <c r="H842" s="24">
        <v>3</v>
      </c>
      <c r="I842" s="24">
        <v>323</v>
      </c>
      <c r="J842" s="24" t="s">
        <v>478</v>
      </c>
      <c r="K842" s="85">
        <v>8.59</v>
      </c>
      <c r="L842" s="24">
        <v>8.59</v>
      </c>
      <c r="M842" s="25">
        <f t="shared" si="13"/>
        <v>20.333333333333332</v>
      </c>
      <c r="N842" s="25">
        <f t="shared" si="14"/>
        <v>-11.743333333333332</v>
      </c>
      <c r="O842" s="42">
        <f>SUMPRODUCT(TEXT(N842-{0,5,15,25,35},"0;\0")*{0,2,3,3,7})</f>
        <v>0</v>
      </c>
      <c r="P842" s="24"/>
    </row>
    <row r="843" spans="1:16">
      <c r="A843" s="21" t="s">
        <v>2247</v>
      </c>
      <c r="B843" s="24" t="s">
        <v>487</v>
      </c>
      <c r="C843" s="43">
        <v>20170103</v>
      </c>
      <c r="D843" s="42">
        <v>6</v>
      </c>
      <c r="E843" s="42">
        <v>0</v>
      </c>
      <c r="F843" s="22" t="s">
        <v>120</v>
      </c>
      <c r="G843" s="24" t="s">
        <v>431</v>
      </c>
      <c r="H843" s="24">
        <v>4</v>
      </c>
      <c r="I843" s="24">
        <v>422</v>
      </c>
      <c r="J843" s="24" t="s">
        <v>432</v>
      </c>
      <c r="K843" s="85">
        <v>6.46</v>
      </c>
      <c r="L843" s="24">
        <v>6.46</v>
      </c>
      <c r="M843" s="25">
        <f t="shared" si="13"/>
        <v>23</v>
      </c>
      <c r="N843" s="25">
        <f t="shared" si="14"/>
        <v>-16.54</v>
      </c>
      <c r="O843" s="42">
        <f>SUMPRODUCT(TEXT(N843-{0,5,15,25,35},"0;\0")*{0,2,3,3,7})</f>
        <v>0</v>
      </c>
      <c r="P843" s="24"/>
    </row>
    <row r="844" spans="1:16" ht="24">
      <c r="A844" s="21" t="s">
        <v>2248</v>
      </c>
      <c r="B844" s="24" t="s">
        <v>2249</v>
      </c>
      <c r="C844" s="43">
        <v>20160097</v>
      </c>
      <c r="D844" s="42">
        <v>1</v>
      </c>
      <c r="E844" s="42">
        <v>6</v>
      </c>
      <c r="F844" s="22" t="s">
        <v>120</v>
      </c>
      <c r="G844" s="24" t="s">
        <v>431</v>
      </c>
      <c r="H844" s="24">
        <v>3</v>
      </c>
      <c r="I844" s="24">
        <v>330</v>
      </c>
      <c r="J844" s="24" t="s">
        <v>472</v>
      </c>
      <c r="K844" s="85">
        <v>8.6</v>
      </c>
      <c r="L844" s="24">
        <v>8.6</v>
      </c>
      <c r="M844" s="25">
        <f t="shared" si="13"/>
        <v>20.333333333333332</v>
      </c>
      <c r="N844" s="25">
        <f t="shared" si="14"/>
        <v>-11.733333333333333</v>
      </c>
      <c r="O844" s="42">
        <f>SUMPRODUCT(TEXT(N844-{0,5,15,25,35},"0;\0")*{0,2,3,3,7})</f>
        <v>0</v>
      </c>
      <c r="P844" s="24"/>
    </row>
    <row r="845" spans="1:16">
      <c r="A845" s="21" t="s">
        <v>2248</v>
      </c>
      <c r="B845" s="24" t="s">
        <v>488</v>
      </c>
      <c r="C845" s="43">
        <v>20170160</v>
      </c>
      <c r="D845" s="42">
        <v>1</v>
      </c>
      <c r="E845" s="42">
        <v>0</v>
      </c>
      <c r="F845" s="22" t="s">
        <v>120</v>
      </c>
      <c r="G845" s="24" t="s">
        <v>431</v>
      </c>
      <c r="H845" s="24">
        <v>3</v>
      </c>
      <c r="I845" s="24">
        <v>321</v>
      </c>
      <c r="J845" s="24" t="s">
        <v>466</v>
      </c>
      <c r="K845" s="85">
        <v>8.6</v>
      </c>
      <c r="L845" s="24">
        <v>8.6</v>
      </c>
      <c r="M845" s="25">
        <f t="shared" si="13"/>
        <v>16.333333333333332</v>
      </c>
      <c r="N845" s="25">
        <f t="shared" si="14"/>
        <v>-7.7333333333333325</v>
      </c>
      <c r="O845" s="42">
        <f>SUMPRODUCT(TEXT(N845-{0,5,15,25,35},"0;\0")*{0,2,3,3,7})</f>
        <v>0</v>
      </c>
      <c r="P845" s="24"/>
    </row>
    <row r="846" spans="1:16">
      <c r="A846" s="21" t="s">
        <v>2250</v>
      </c>
      <c r="B846" s="24" t="s">
        <v>489</v>
      </c>
      <c r="C846" s="24">
        <v>20180236</v>
      </c>
      <c r="D846" s="24">
        <v>10</v>
      </c>
      <c r="E846" s="24">
        <v>0</v>
      </c>
      <c r="F846" s="24" t="s">
        <v>120</v>
      </c>
      <c r="G846" s="24" t="s">
        <v>431</v>
      </c>
      <c r="H846" s="24">
        <v>4</v>
      </c>
      <c r="I846" s="24">
        <v>427</v>
      </c>
      <c r="J846" s="24" t="s">
        <v>432</v>
      </c>
      <c r="K846" s="85">
        <v>6.45</v>
      </c>
      <c r="L846" s="24">
        <v>6.45</v>
      </c>
      <c r="M846" s="25">
        <f t="shared" si="13"/>
        <v>28.333333333333336</v>
      </c>
      <c r="N846" s="25">
        <f t="shared" si="14"/>
        <v>-21.883333333333336</v>
      </c>
      <c r="O846" s="42">
        <f>SUMPRODUCT(TEXT(N846-{0,5,15,25,35},"0;\0")*{0,2,3,3,7})</f>
        <v>0</v>
      </c>
      <c r="P846" s="24"/>
    </row>
    <row r="847" spans="1:16">
      <c r="A847" s="21" t="s">
        <v>2250</v>
      </c>
      <c r="B847" s="24" t="s">
        <v>490</v>
      </c>
      <c r="C847" s="24">
        <v>20180239</v>
      </c>
      <c r="D847" s="24">
        <v>0</v>
      </c>
      <c r="E847" s="24">
        <v>0</v>
      </c>
      <c r="F847" s="24" t="s">
        <v>120</v>
      </c>
      <c r="G847" s="24" t="s">
        <v>431</v>
      </c>
      <c r="H847" s="24">
        <v>4</v>
      </c>
      <c r="I847" s="24">
        <v>429</v>
      </c>
      <c r="J847" s="24" t="s">
        <v>432</v>
      </c>
      <c r="K847" s="85">
        <v>8.6</v>
      </c>
      <c r="L847" s="24">
        <v>8.6</v>
      </c>
      <c r="M847" s="25">
        <f t="shared" si="13"/>
        <v>15</v>
      </c>
      <c r="N847" s="25">
        <f t="shared" si="14"/>
        <v>-6.4</v>
      </c>
      <c r="O847" s="42">
        <f>SUMPRODUCT(TEXT(N847-{0,5,15,25,35},"0;\0")*{0,2,3,3,7})</f>
        <v>0</v>
      </c>
      <c r="P847" s="24"/>
    </row>
    <row r="848" spans="1:16">
      <c r="A848" s="21" t="s">
        <v>2251</v>
      </c>
      <c r="B848" s="24" t="s">
        <v>491</v>
      </c>
      <c r="C848" s="24">
        <v>20190027</v>
      </c>
      <c r="D848" s="24">
        <v>1</v>
      </c>
      <c r="E848" s="24">
        <v>0</v>
      </c>
      <c r="F848" s="24" t="s">
        <v>120</v>
      </c>
      <c r="G848" s="24" t="s">
        <v>431</v>
      </c>
      <c r="H848" s="24">
        <v>4</v>
      </c>
      <c r="I848" s="24">
        <v>427</v>
      </c>
      <c r="J848" s="24" t="s">
        <v>432</v>
      </c>
      <c r="K848" s="85">
        <v>6.45</v>
      </c>
      <c r="L848" s="24">
        <v>6.45</v>
      </c>
      <c r="M848" s="25">
        <f t="shared" si="13"/>
        <v>16.333333333333332</v>
      </c>
      <c r="N848" s="25">
        <f t="shared" si="14"/>
        <v>-9.8833333333333329</v>
      </c>
      <c r="O848" s="42">
        <f>SUMPRODUCT(TEXT(N848-{0,5,15,25,35},"0;\0")*{0,2,3,3,7})</f>
        <v>0</v>
      </c>
      <c r="P848" s="24"/>
    </row>
    <row r="849" spans="1:16">
      <c r="A849" s="21" t="s">
        <v>2251</v>
      </c>
      <c r="B849" s="24" t="s">
        <v>492</v>
      </c>
      <c r="C849" s="24">
        <v>20190037</v>
      </c>
      <c r="D849" s="24">
        <v>0</v>
      </c>
      <c r="E849" s="24">
        <v>0</v>
      </c>
      <c r="F849" s="24" t="s">
        <v>88</v>
      </c>
      <c r="G849" s="24" t="s">
        <v>437</v>
      </c>
      <c r="H849" s="24">
        <v>6</v>
      </c>
      <c r="I849" s="24">
        <v>604</v>
      </c>
      <c r="J849" s="24" t="s">
        <v>439</v>
      </c>
      <c r="K849" s="85">
        <v>10</v>
      </c>
      <c r="L849" s="24">
        <v>10</v>
      </c>
      <c r="M849" s="25">
        <f t="shared" si="13"/>
        <v>15</v>
      </c>
      <c r="N849" s="25">
        <f t="shared" si="14"/>
        <v>-5</v>
      </c>
      <c r="O849" s="42">
        <f>SUMPRODUCT(TEXT(N849-{0,5,15,25,35},"0;\0")*{0,2,3,3,7})</f>
        <v>0</v>
      </c>
      <c r="P849" s="24"/>
    </row>
    <row r="850" spans="1:16">
      <c r="A850" s="21" t="s">
        <v>2252</v>
      </c>
      <c r="B850" s="24" t="s">
        <v>493</v>
      </c>
      <c r="C850" s="24">
        <v>20180145</v>
      </c>
      <c r="D850" s="24">
        <v>1</v>
      </c>
      <c r="E850" s="24">
        <v>0</v>
      </c>
      <c r="F850" s="24" t="s">
        <v>88</v>
      </c>
      <c r="G850" s="24" t="s">
        <v>437</v>
      </c>
      <c r="H850" s="24">
        <v>6</v>
      </c>
      <c r="I850" s="24">
        <v>604</v>
      </c>
      <c r="J850" s="24" t="s">
        <v>439</v>
      </c>
      <c r="K850" s="85">
        <v>10</v>
      </c>
      <c r="L850" s="24">
        <v>10</v>
      </c>
      <c r="M850" s="25">
        <f t="shared" si="13"/>
        <v>16.333333333333332</v>
      </c>
      <c r="N850" s="25">
        <f t="shared" si="14"/>
        <v>-6.3333333333333321</v>
      </c>
      <c r="O850" s="42">
        <f>SUMPRODUCT(TEXT(N850-{0,5,15,25,35},"0;\0")*{0,2,3,3,7})</f>
        <v>0</v>
      </c>
      <c r="P850" s="24"/>
    </row>
    <row r="851" spans="1:16">
      <c r="A851" s="21" t="s">
        <v>2252</v>
      </c>
      <c r="B851" s="24" t="s">
        <v>494</v>
      </c>
      <c r="C851" s="24">
        <v>20180177</v>
      </c>
      <c r="D851" s="24">
        <v>1</v>
      </c>
      <c r="E851" s="24">
        <v>5</v>
      </c>
      <c r="F851" s="24" t="s">
        <v>120</v>
      </c>
      <c r="G851" s="24" t="s">
        <v>431</v>
      </c>
      <c r="H851" s="24">
        <v>3</v>
      </c>
      <c r="I851" s="24">
        <v>321</v>
      </c>
      <c r="J851" s="24" t="s">
        <v>466</v>
      </c>
      <c r="K851" s="85">
        <v>8.6</v>
      </c>
      <c r="L851" s="24">
        <v>8.6</v>
      </c>
      <c r="M851" s="25">
        <f t="shared" si="13"/>
        <v>19.666666666666668</v>
      </c>
      <c r="N851" s="25">
        <f t="shared" si="14"/>
        <v>-11.066666666666668</v>
      </c>
      <c r="O851" s="42">
        <f>SUMPRODUCT(TEXT(N851-{0,5,15,25,35},"0;\0")*{0,2,3,3,7})</f>
        <v>0</v>
      </c>
      <c r="P851" s="24"/>
    </row>
    <row r="852" spans="1:16">
      <c r="A852" s="21" t="s">
        <v>2252</v>
      </c>
      <c r="B852" s="24" t="s">
        <v>495</v>
      </c>
      <c r="C852" s="24">
        <v>20060071</v>
      </c>
      <c r="D852" s="24">
        <v>0</v>
      </c>
      <c r="E852" s="24">
        <v>11</v>
      </c>
      <c r="F852" s="24" t="s">
        <v>88</v>
      </c>
      <c r="G852" s="24" t="s">
        <v>437</v>
      </c>
      <c r="H852" s="24">
        <v>6</v>
      </c>
      <c r="I852" s="24">
        <v>604</v>
      </c>
      <c r="J852" s="24" t="s">
        <v>439</v>
      </c>
      <c r="K852" s="85">
        <v>10</v>
      </c>
      <c r="L852" s="24">
        <v>10</v>
      </c>
      <c r="M852" s="25">
        <f t="shared" si="13"/>
        <v>22.333333333333332</v>
      </c>
      <c r="N852" s="25">
        <f t="shared" si="14"/>
        <v>-12.333333333333332</v>
      </c>
      <c r="O852" s="42">
        <f>SUMPRODUCT(TEXT(N852-{0,5,15,25,35},"0;\0")*{0,2,3,3,7})</f>
        <v>0</v>
      </c>
      <c r="P852" s="24"/>
    </row>
    <row r="853" spans="1:16">
      <c r="A853" s="21" t="s">
        <v>2253</v>
      </c>
      <c r="B853" s="24" t="s">
        <v>496</v>
      </c>
      <c r="C853" s="24">
        <v>20010075</v>
      </c>
      <c r="D853" s="24">
        <v>0</v>
      </c>
      <c r="E853" s="24">
        <v>0</v>
      </c>
      <c r="F853" s="24" t="s">
        <v>120</v>
      </c>
      <c r="G853" s="24" t="s">
        <v>431</v>
      </c>
      <c r="H853" s="24">
        <v>4</v>
      </c>
      <c r="I853" s="24">
        <v>429</v>
      </c>
      <c r="J853" s="24" t="s">
        <v>432</v>
      </c>
      <c r="K853" s="85">
        <v>8.6</v>
      </c>
      <c r="L853" s="24">
        <v>8.6</v>
      </c>
      <c r="M853" s="25">
        <f t="shared" si="13"/>
        <v>15</v>
      </c>
      <c r="N853" s="25">
        <f t="shared" si="14"/>
        <v>-6.4</v>
      </c>
      <c r="O853" s="42">
        <f>SUMPRODUCT(TEXT(N853-{0,5,15,25,35},"0;\0")*{0,2,3,3,7})</f>
        <v>0</v>
      </c>
      <c r="P853" s="24"/>
    </row>
    <row r="854" spans="1:16">
      <c r="A854" s="21" t="s">
        <v>2254</v>
      </c>
      <c r="B854" s="24" t="s">
        <v>497</v>
      </c>
      <c r="C854" s="24">
        <v>20090053</v>
      </c>
      <c r="D854" s="24">
        <v>0</v>
      </c>
      <c r="E854" s="24">
        <v>0</v>
      </c>
      <c r="F854" s="24" t="s">
        <v>120</v>
      </c>
      <c r="G854" s="24" t="s">
        <v>431</v>
      </c>
      <c r="H854" s="24">
        <v>3</v>
      </c>
      <c r="I854" s="24">
        <v>323</v>
      </c>
      <c r="J854" s="24" t="s">
        <v>478</v>
      </c>
      <c r="K854" s="85">
        <v>8.59</v>
      </c>
      <c r="L854" s="24">
        <v>8.59</v>
      </c>
      <c r="M854" s="25">
        <f t="shared" si="13"/>
        <v>15</v>
      </c>
      <c r="N854" s="25">
        <f t="shared" si="14"/>
        <v>-6.41</v>
      </c>
      <c r="O854" s="42">
        <f>SUMPRODUCT(TEXT(N854-{0,5,15,25,35},"0;\0")*{0,2,3,3,7})</f>
        <v>0</v>
      </c>
      <c r="P854" s="24"/>
    </row>
    <row r="855" spans="1:16">
      <c r="A855" s="184" t="s">
        <v>2255</v>
      </c>
      <c r="B855" s="177" t="s">
        <v>498</v>
      </c>
      <c r="C855" s="177">
        <v>20000025</v>
      </c>
      <c r="D855" s="177">
        <v>0</v>
      </c>
      <c r="E855" s="177">
        <v>9</v>
      </c>
      <c r="F855" s="24" t="s">
        <v>120</v>
      </c>
      <c r="G855" s="24" t="s">
        <v>431</v>
      </c>
      <c r="H855" s="24">
        <v>4</v>
      </c>
      <c r="I855" s="24">
        <v>451</v>
      </c>
      <c r="J855" s="24" t="s">
        <v>456</v>
      </c>
      <c r="K855" s="85">
        <v>6.46</v>
      </c>
      <c r="L855" s="177">
        <v>12.91</v>
      </c>
      <c r="M855" s="178">
        <f t="shared" si="13"/>
        <v>21</v>
      </c>
      <c r="N855" s="178">
        <f t="shared" si="14"/>
        <v>-8.09</v>
      </c>
      <c r="O855" s="199">
        <f>SUMPRODUCT(TEXT(N855-{0,5,15,25,35},"0;\0")*{0,2,3,3,7})</f>
        <v>0</v>
      </c>
      <c r="P855" s="24"/>
    </row>
    <row r="856" spans="1:16">
      <c r="A856" s="184" t="s">
        <v>2256</v>
      </c>
      <c r="B856" s="177"/>
      <c r="C856" s="177"/>
      <c r="D856" s="177"/>
      <c r="E856" s="177"/>
      <c r="F856" s="24" t="s">
        <v>120</v>
      </c>
      <c r="G856" s="24" t="s">
        <v>431</v>
      </c>
      <c r="H856" s="24">
        <v>3</v>
      </c>
      <c r="I856" s="24">
        <v>327</v>
      </c>
      <c r="J856" s="24" t="s">
        <v>499</v>
      </c>
      <c r="K856" s="85">
        <v>6.45</v>
      </c>
      <c r="L856" s="177"/>
      <c r="M856" s="178"/>
      <c r="N856" s="178"/>
      <c r="O856" s="199"/>
      <c r="P856" s="24"/>
    </row>
    <row r="857" spans="1:16">
      <c r="A857" s="21" t="s">
        <v>2256</v>
      </c>
      <c r="B857" s="24" t="s">
        <v>500</v>
      </c>
      <c r="C857" s="24">
        <v>20040056</v>
      </c>
      <c r="D857" s="24">
        <v>0</v>
      </c>
      <c r="E857" s="24">
        <v>8</v>
      </c>
      <c r="F857" s="24" t="s">
        <v>120</v>
      </c>
      <c r="G857" s="24" t="s">
        <v>431</v>
      </c>
      <c r="H857" s="24">
        <v>3</v>
      </c>
      <c r="I857" s="24">
        <v>327</v>
      </c>
      <c r="J857" s="24" t="s">
        <v>499</v>
      </c>
      <c r="K857" s="85">
        <v>6.45</v>
      </c>
      <c r="L857" s="24">
        <v>6.45</v>
      </c>
      <c r="M857" s="25">
        <f>15+((D857+E857/2)*4/3)</f>
        <v>20.333333333333332</v>
      </c>
      <c r="N857" s="25">
        <f>L857-M857</f>
        <v>-13.883333333333333</v>
      </c>
      <c r="O857" s="42">
        <f>SUMPRODUCT(TEXT(N857-{0,5,15,25,35},"0;\0")*{0,2,3,3,7})</f>
        <v>0</v>
      </c>
      <c r="P857" s="24"/>
    </row>
    <row r="858" spans="1:16">
      <c r="A858" s="184" t="s">
        <v>2257</v>
      </c>
      <c r="B858" s="177" t="s">
        <v>501</v>
      </c>
      <c r="C858" s="177">
        <v>20120022</v>
      </c>
      <c r="D858" s="177">
        <v>0</v>
      </c>
      <c r="E858" s="177">
        <v>9</v>
      </c>
      <c r="F858" s="24" t="s">
        <v>120</v>
      </c>
      <c r="G858" s="24" t="s">
        <v>431</v>
      </c>
      <c r="H858" s="24">
        <v>4</v>
      </c>
      <c r="I858" s="24">
        <v>451</v>
      </c>
      <c r="J858" s="24" t="s">
        <v>456</v>
      </c>
      <c r="K858" s="85">
        <v>6.46</v>
      </c>
      <c r="L858" s="177">
        <v>12.91</v>
      </c>
      <c r="M858" s="178">
        <f>15+((D858+E858/2)*4/3)</f>
        <v>21</v>
      </c>
      <c r="N858" s="178">
        <f>L858-M858</f>
        <v>-8.09</v>
      </c>
      <c r="O858" s="199">
        <f>SUMPRODUCT(TEXT(N858-{0,5,15,25,35},"0;\0")*{0,2,3,3,7})</f>
        <v>0</v>
      </c>
      <c r="P858" s="24"/>
    </row>
    <row r="859" spans="1:16">
      <c r="A859" s="184" t="s">
        <v>2258</v>
      </c>
      <c r="B859" s="177"/>
      <c r="C859" s="177"/>
      <c r="D859" s="177"/>
      <c r="E859" s="177"/>
      <c r="F859" s="24" t="s">
        <v>120</v>
      </c>
      <c r="G859" s="24" t="s">
        <v>431</v>
      </c>
      <c r="H859" s="24">
        <v>3</v>
      </c>
      <c r="I859" s="24">
        <v>327</v>
      </c>
      <c r="J859" s="24" t="s">
        <v>499</v>
      </c>
      <c r="K859" s="85">
        <v>6.45</v>
      </c>
      <c r="L859" s="177"/>
      <c r="M859" s="178"/>
      <c r="N859" s="178"/>
      <c r="O859" s="199"/>
      <c r="P859" s="24"/>
    </row>
    <row r="860" spans="1:16">
      <c r="A860" s="21" t="s">
        <v>2258</v>
      </c>
      <c r="B860" s="24" t="s">
        <v>502</v>
      </c>
      <c r="C860" s="24">
        <v>20070004</v>
      </c>
      <c r="D860" s="24">
        <v>0</v>
      </c>
      <c r="E860" s="24">
        <v>0</v>
      </c>
      <c r="F860" s="24" t="s">
        <v>120</v>
      </c>
      <c r="G860" s="24" t="s">
        <v>431</v>
      </c>
      <c r="H860" s="24">
        <v>3</v>
      </c>
      <c r="I860" s="24">
        <v>327</v>
      </c>
      <c r="J860" s="24" t="s">
        <v>499</v>
      </c>
      <c r="K860" s="85">
        <v>6.45</v>
      </c>
      <c r="L860" s="24">
        <v>6.45</v>
      </c>
      <c r="M860" s="25">
        <f>15+((D860+E860/2)*4/3)</f>
        <v>15</v>
      </c>
      <c r="N860" s="25">
        <f>L860-M860</f>
        <v>-8.5500000000000007</v>
      </c>
      <c r="O860" s="42">
        <f>SUMPRODUCT(TEXT(N860-{0,5,15,25,35},"0;\0")*{0,2,3,3,7})</f>
        <v>0</v>
      </c>
      <c r="P860" s="24"/>
    </row>
    <row r="861" spans="1:16">
      <c r="A861" s="21" t="s">
        <v>2243</v>
      </c>
      <c r="B861" s="24" t="s">
        <v>503</v>
      </c>
      <c r="C861" s="24">
        <v>20070024</v>
      </c>
      <c r="D861" s="24">
        <v>0</v>
      </c>
      <c r="E861" s="24">
        <v>9</v>
      </c>
      <c r="F861" s="22" t="s">
        <v>120</v>
      </c>
      <c r="G861" s="24" t="s">
        <v>431</v>
      </c>
      <c r="H861" s="24">
        <v>3</v>
      </c>
      <c r="I861" s="24">
        <v>332</v>
      </c>
      <c r="J861" s="24" t="s">
        <v>476</v>
      </c>
      <c r="K861" s="85">
        <v>12.86</v>
      </c>
      <c r="L861" s="24">
        <v>12.86</v>
      </c>
      <c r="M861" s="25">
        <f>15+((D861+E861/2)*4/3)</f>
        <v>21</v>
      </c>
      <c r="N861" s="25">
        <f>L861-M861</f>
        <v>-8.14</v>
      </c>
      <c r="O861" s="24">
        <v>0</v>
      </c>
      <c r="P861" s="24"/>
    </row>
    <row r="862" spans="1:16">
      <c r="A862" s="21" t="s">
        <v>2243</v>
      </c>
      <c r="B862" s="24" t="s">
        <v>504</v>
      </c>
      <c r="C862" s="24">
        <v>19960044</v>
      </c>
      <c r="D862" s="24">
        <v>27</v>
      </c>
      <c r="E862" s="24">
        <v>10</v>
      </c>
      <c r="F862" s="24" t="s">
        <v>120</v>
      </c>
      <c r="G862" s="24" t="s">
        <v>431</v>
      </c>
      <c r="H862" s="24">
        <v>3</v>
      </c>
      <c r="I862" s="24">
        <v>331</v>
      </c>
      <c r="J862" s="24" t="s">
        <v>439</v>
      </c>
      <c r="K862" s="85">
        <v>12.86</v>
      </c>
      <c r="L862" s="24">
        <v>12.86</v>
      </c>
      <c r="M862" s="25">
        <f t="shared" ref="M862:M869" si="15">15+((D862+E862/2)*4/3)</f>
        <v>57.666666666666664</v>
      </c>
      <c r="N862" s="25">
        <f t="shared" ref="N862:N869" si="16">L862-M862</f>
        <v>-44.806666666666665</v>
      </c>
      <c r="O862" s="42">
        <f>SUMPRODUCT(TEXT(N862-{0,5,15,25,35},"0;\0")*{0,2,3,3,7})</f>
        <v>0</v>
      </c>
      <c r="P862" s="24"/>
    </row>
    <row r="863" spans="1:16">
      <c r="A863" s="21" t="s">
        <v>2259</v>
      </c>
      <c r="B863" s="24" t="s">
        <v>505</v>
      </c>
      <c r="C863" s="24">
        <v>20120023</v>
      </c>
      <c r="D863" s="24">
        <v>0</v>
      </c>
      <c r="E863" s="24">
        <v>7</v>
      </c>
      <c r="F863" s="24" t="s">
        <v>120</v>
      </c>
      <c r="G863" s="24" t="s">
        <v>431</v>
      </c>
      <c r="H863" s="24">
        <v>3</v>
      </c>
      <c r="I863" s="24">
        <v>331</v>
      </c>
      <c r="J863" s="24" t="s">
        <v>439</v>
      </c>
      <c r="K863" s="85">
        <v>12.86</v>
      </c>
      <c r="L863" s="24">
        <v>12.86</v>
      </c>
      <c r="M863" s="25">
        <f t="shared" si="15"/>
        <v>19.666666666666668</v>
      </c>
      <c r="N863" s="25">
        <f t="shared" si="16"/>
        <v>-6.8066666666666684</v>
      </c>
      <c r="O863" s="42">
        <f>SUMPRODUCT(TEXT(N863-{0,5,15,25,35},"0;\0")*{0,2,3,3,7})</f>
        <v>0</v>
      </c>
      <c r="P863" s="24"/>
    </row>
    <row r="864" spans="1:16">
      <c r="A864" s="21" t="s">
        <v>2260</v>
      </c>
      <c r="B864" s="24" t="s">
        <v>506</v>
      </c>
      <c r="C864" s="24">
        <v>19990036</v>
      </c>
      <c r="D864" s="24">
        <v>25</v>
      </c>
      <c r="E864" s="24">
        <v>10</v>
      </c>
      <c r="F864" s="24" t="s">
        <v>120</v>
      </c>
      <c r="G864" s="24" t="s">
        <v>431</v>
      </c>
      <c r="H864" s="24">
        <v>4</v>
      </c>
      <c r="I864" s="24">
        <v>423</v>
      </c>
      <c r="J864" s="24" t="s">
        <v>432</v>
      </c>
      <c r="K864" s="85">
        <v>12.91</v>
      </c>
      <c r="L864" s="24">
        <v>12.91</v>
      </c>
      <c r="M864" s="25">
        <f t="shared" si="15"/>
        <v>55</v>
      </c>
      <c r="N864" s="25">
        <f t="shared" si="16"/>
        <v>-42.09</v>
      </c>
      <c r="O864" s="42">
        <f>SUMPRODUCT(TEXT(N864-{0,5,15,25,35},"0;\0")*{0,2,3,3,7})</f>
        <v>0</v>
      </c>
      <c r="P864" s="24"/>
    </row>
    <row r="865" spans="1:16">
      <c r="A865" s="21" t="s">
        <v>2217</v>
      </c>
      <c r="B865" s="24" t="s">
        <v>507</v>
      </c>
      <c r="C865" s="24">
        <v>20190049</v>
      </c>
      <c r="D865" s="24">
        <v>0</v>
      </c>
      <c r="E865" s="24">
        <v>0</v>
      </c>
      <c r="F865" s="24" t="s">
        <v>120</v>
      </c>
      <c r="G865" s="24" t="s">
        <v>431</v>
      </c>
      <c r="H865" s="24">
        <v>4</v>
      </c>
      <c r="I865" s="24">
        <v>423</v>
      </c>
      <c r="J865" s="24" t="s">
        <v>432</v>
      </c>
      <c r="K865" s="85">
        <v>12.91</v>
      </c>
      <c r="L865" s="24">
        <v>12.91</v>
      </c>
      <c r="M865" s="25">
        <f t="shared" si="15"/>
        <v>15</v>
      </c>
      <c r="N865" s="25">
        <f t="shared" si="16"/>
        <v>-2.09</v>
      </c>
      <c r="O865" s="42">
        <f>SUMPRODUCT(TEXT(N865-{0,5,15,25,35},"0;\0")*{0,2,3,3,7})</f>
        <v>0</v>
      </c>
      <c r="P865" s="24"/>
    </row>
    <row r="866" spans="1:16">
      <c r="A866" s="21" t="s">
        <v>2261</v>
      </c>
      <c r="B866" s="24" t="s">
        <v>508</v>
      </c>
      <c r="C866" s="24">
        <v>20040005</v>
      </c>
      <c r="D866" s="24">
        <v>21</v>
      </c>
      <c r="E866" s="24">
        <v>12</v>
      </c>
      <c r="F866" s="24" t="s">
        <v>120</v>
      </c>
      <c r="G866" s="24" t="s">
        <v>431</v>
      </c>
      <c r="H866" s="24">
        <v>4</v>
      </c>
      <c r="I866" s="24">
        <v>430</v>
      </c>
      <c r="J866" s="24" t="s">
        <v>476</v>
      </c>
      <c r="K866" s="85">
        <v>12.93</v>
      </c>
      <c r="L866" s="24">
        <v>12.93</v>
      </c>
      <c r="M866" s="25">
        <f t="shared" si="15"/>
        <v>51</v>
      </c>
      <c r="N866" s="25">
        <f t="shared" si="16"/>
        <v>-38.07</v>
      </c>
      <c r="O866" s="42">
        <f>SUMPRODUCT(TEXT(N866-{0,5,15,25,35},"0;\0")*{0,2,3,3,7})</f>
        <v>0</v>
      </c>
      <c r="P866" s="24"/>
    </row>
    <row r="867" spans="1:16">
      <c r="A867" s="21" t="s">
        <v>1841</v>
      </c>
      <c r="B867" s="24" t="s">
        <v>509</v>
      </c>
      <c r="C867" s="24">
        <v>20190097</v>
      </c>
      <c r="D867" s="24">
        <v>0</v>
      </c>
      <c r="E867" s="24">
        <v>0</v>
      </c>
      <c r="F867" s="24" t="s">
        <v>120</v>
      </c>
      <c r="G867" s="24" t="s">
        <v>431</v>
      </c>
      <c r="H867" s="24">
        <v>4</v>
      </c>
      <c r="I867" s="24">
        <v>430</v>
      </c>
      <c r="J867" s="24" t="s">
        <v>476</v>
      </c>
      <c r="K867" s="85">
        <v>12.93</v>
      </c>
      <c r="L867" s="24">
        <v>12.93</v>
      </c>
      <c r="M867" s="25">
        <f t="shared" si="15"/>
        <v>15</v>
      </c>
      <c r="N867" s="25">
        <f t="shared" si="16"/>
        <v>-2.0700000000000003</v>
      </c>
      <c r="O867" s="42">
        <f>SUMPRODUCT(TEXT(N867-{0,5,15,25,35},"0;\0")*{0,2,3,3,7})</f>
        <v>0</v>
      </c>
      <c r="P867" s="24"/>
    </row>
    <row r="868" spans="1:16">
      <c r="A868" s="21" t="s">
        <v>2262</v>
      </c>
      <c r="B868" s="24" t="s">
        <v>510</v>
      </c>
      <c r="C868" s="24">
        <v>20190100</v>
      </c>
      <c r="D868" s="24">
        <v>0</v>
      </c>
      <c r="E868" s="24">
        <v>0</v>
      </c>
      <c r="F868" s="24" t="s">
        <v>120</v>
      </c>
      <c r="G868" s="24" t="s">
        <v>431</v>
      </c>
      <c r="H868" s="24">
        <v>4</v>
      </c>
      <c r="I868" s="24">
        <v>432</v>
      </c>
      <c r="J868" s="24" t="s">
        <v>476</v>
      </c>
      <c r="K868" s="85">
        <v>12.91</v>
      </c>
      <c r="L868" s="24">
        <v>12.91</v>
      </c>
      <c r="M868" s="25">
        <f t="shared" si="15"/>
        <v>15</v>
      </c>
      <c r="N868" s="25">
        <f t="shared" si="16"/>
        <v>-2.09</v>
      </c>
      <c r="O868" s="42">
        <f>SUMPRODUCT(TEXT(N868-{0,5,15,25,35},"0;\0")*{0,2,3,3,7})</f>
        <v>0</v>
      </c>
      <c r="P868" s="24"/>
    </row>
    <row r="869" spans="1:16">
      <c r="A869" s="21" t="s">
        <v>2235</v>
      </c>
      <c r="B869" s="24" t="s">
        <v>511</v>
      </c>
      <c r="C869" s="24">
        <v>20200032</v>
      </c>
      <c r="D869" s="24">
        <v>0</v>
      </c>
      <c r="E869" s="24">
        <v>0</v>
      </c>
      <c r="F869" s="24" t="s">
        <v>120</v>
      </c>
      <c r="G869" s="24" t="s">
        <v>431</v>
      </c>
      <c r="H869" s="24">
        <v>4</v>
      </c>
      <c r="I869" s="24">
        <v>432</v>
      </c>
      <c r="J869" s="24" t="s">
        <v>476</v>
      </c>
      <c r="K869" s="85">
        <v>12.91</v>
      </c>
      <c r="L869" s="24">
        <v>12.91</v>
      </c>
      <c r="M869" s="25">
        <f t="shared" si="15"/>
        <v>15</v>
      </c>
      <c r="N869" s="25">
        <f t="shared" si="16"/>
        <v>-2.09</v>
      </c>
      <c r="O869" s="42">
        <f>SUMPRODUCT(TEXT(N869-{0,5,15,25,35},"0;\0")*{0,2,3,3,7})</f>
        <v>0</v>
      </c>
      <c r="P869" s="24"/>
    </row>
    <row r="870" spans="1:16">
      <c r="A870" s="184" t="s">
        <v>2263</v>
      </c>
      <c r="B870" s="177" t="s">
        <v>513</v>
      </c>
      <c r="C870" s="177">
        <v>19850018</v>
      </c>
      <c r="D870" s="177">
        <v>2</v>
      </c>
      <c r="E870" s="177">
        <v>8</v>
      </c>
      <c r="F870" s="24" t="s">
        <v>120</v>
      </c>
      <c r="G870" s="24" t="s">
        <v>514</v>
      </c>
      <c r="H870" s="24">
        <v>4</v>
      </c>
      <c r="I870" s="24">
        <v>420</v>
      </c>
      <c r="J870" s="24" t="s">
        <v>515</v>
      </c>
      <c r="K870" s="85">
        <v>54</v>
      </c>
      <c r="L870" s="178">
        <v>2.2400000000000002</v>
      </c>
      <c r="M870" s="178">
        <f>15+4*D870/3+4*(E870/2)/3</f>
        <v>23</v>
      </c>
      <c r="N870" s="178">
        <f>L870-M870</f>
        <v>-20.759999999999998</v>
      </c>
      <c r="O870" s="177">
        <f>SUMPRODUCT(TEXT(N870-{0,5,15,25,35},"0;\0")*{0,2,3,3,7})</f>
        <v>0</v>
      </c>
      <c r="P870" s="24"/>
    </row>
    <row r="871" spans="1:16">
      <c r="A871" s="184" t="s">
        <v>2264</v>
      </c>
      <c r="B871" s="177"/>
      <c r="C871" s="177"/>
      <c r="D871" s="177"/>
      <c r="E871" s="177"/>
      <c r="F871" s="24" t="s">
        <v>88</v>
      </c>
      <c r="G871" s="24" t="s">
        <v>516</v>
      </c>
      <c r="H871" s="24">
        <v>3</v>
      </c>
      <c r="I871" s="24">
        <v>312</v>
      </c>
      <c r="J871" s="24" t="s">
        <v>517</v>
      </c>
      <c r="K871" s="85">
        <v>37.89</v>
      </c>
      <c r="L871" s="178"/>
      <c r="M871" s="178"/>
      <c r="N871" s="178"/>
      <c r="O871" s="177"/>
      <c r="P871" s="24"/>
    </row>
    <row r="872" spans="1:16">
      <c r="A872" s="184" t="s">
        <v>2264</v>
      </c>
      <c r="B872" s="177"/>
      <c r="C872" s="177"/>
      <c r="D872" s="177"/>
      <c r="E872" s="177"/>
      <c r="F872" s="22" t="s">
        <v>120</v>
      </c>
      <c r="G872" s="24" t="s">
        <v>514</v>
      </c>
      <c r="H872" s="24">
        <v>2</v>
      </c>
      <c r="I872" s="24">
        <v>231</v>
      </c>
      <c r="J872" s="27" t="s">
        <v>518</v>
      </c>
      <c r="K872" s="85">
        <v>63</v>
      </c>
      <c r="L872" s="178"/>
      <c r="M872" s="178"/>
      <c r="N872" s="178"/>
      <c r="O872" s="177"/>
      <c r="P872" s="24"/>
    </row>
    <row r="873" spans="1:16">
      <c r="A873" s="184" t="s">
        <v>2264</v>
      </c>
      <c r="B873" s="177" t="s">
        <v>519</v>
      </c>
      <c r="C873" s="177">
        <v>20090007</v>
      </c>
      <c r="D873" s="177">
        <v>0</v>
      </c>
      <c r="E873" s="177">
        <v>7</v>
      </c>
      <c r="F873" s="24" t="s">
        <v>120</v>
      </c>
      <c r="G873" s="24" t="s">
        <v>514</v>
      </c>
      <c r="H873" s="24">
        <v>4</v>
      </c>
      <c r="I873" s="24">
        <v>419</v>
      </c>
      <c r="J873" s="24" t="s">
        <v>520</v>
      </c>
      <c r="K873" s="85">
        <v>25.71</v>
      </c>
      <c r="L873" s="178">
        <v>2.58</v>
      </c>
      <c r="M873" s="178">
        <f>15+4*D873/3+4*(E873/2)/3</f>
        <v>19.666666666666668</v>
      </c>
      <c r="N873" s="178">
        <f>L873-M873</f>
        <v>-17.086666666666666</v>
      </c>
      <c r="O873" s="177">
        <f>SUMPRODUCT(TEXT(N873-{0,5,15,25,35},"0;\0")*{0,2,3,3,7})</f>
        <v>0</v>
      </c>
      <c r="P873" s="24"/>
    </row>
    <row r="874" spans="1:16">
      <c r="A874" s="184" t="s">
        <v>2265</v>
      </c>
      <c r="B874" s="177"/>
      <c r="C874" s="177"/>
      <c r="D874" s="177"/>
      <c r="E874" s="177"/>
      <c r="F874" s="22" t="s">
        <v>120</v>
      </c>
      <c r="G874" s="24" t="s">
        <v>514</v>
      </c>
      <c r="H874" s="24">
        <v>4</v>
      </c>
      <c r="I874" s="24">
        <v>421</v>
      </c>
      <c r="J874" s="44" t="s">
        <v>521</v>
      </c>
      <c r="K874" s="85">
        <v>25.73</v>
      </c>
      <c r="L874" s="178"/>
      <c r="M874" s="178"/>
      <c r="N874" s="178"/>
      <c r="O874" s="177"/>
      <c r="P874" s="24"/>
    </row>
    <row r="875" spans="1:16">
      <c r="A875" s="184" t="s">
        <v>2265</v>
      </c>
      <c r="B875" s="177" t="s">
        <v>522</v>
      </c>
      <c r="C875" s="177">
        <v>20060019</v>
      </c>
      <c r="D875" s="177">
        <v>0</v>
      </c>
      <c r="E875" s="177">
        <v>0</v>
      </c>
      <c r="F875" s="24" t="s">
        <v>120</v>
      </c>
      <c r="G875" s="24" t="s">
        <v>514</v>
      </c>
      <c r="H875" s="24">
        <v>4</v>
      </c>
      <c r="I875" s="24">
        <v>414</v>
      </c>
      <c r="J875" s="24" t="s">
        <v>523</v>
      </c>
      <c r="K875" s="85">
        <v>25.71</v>
      </c>
      <c r="L875" s="178">
        <v>4.26</v>
      </c>
      <c r="M875" s="178">
        <f>15+4*D875/3+4*(E875/2)/3</f>
        <v>15</v>
      </c>
      <c r="N875" s="178">
        <f>L875-M875</f>
        <v>-10.74</v>
      </c>
      <c r="O875" s="177">
        <f>SUMPRODUCT(TEXT(N875-{0,5,15,25,35},"0;\0")*{0,2,3,3,7})</f>
        <v>0</v>
      </c>
      <c r="P875" s="24"/>
    </row>
    <row r="876" spans="1:16">
      <c r="A876" s="184" t="s">
        <v>2265</v>
      </c>
      <c r="B876" s="177"/>
      <c r="C876" s="177"/>
      <c r="D876" s="177"/>
      <c r="E876" s="177"/>
      <c r="F876" s="24" t="s">
        <v>88</v>
      </c>
      <c r="G876" s="24" t="s">
        <v>516</v>
      </c>
      <c r="H876" s="24">
        <v>3</v>
      </c>
      <c r="I876" s="24">
        <v>304</v>
      </c>
      <c r="J876" s="24" t="s">
        <v>517</v>
      </c>
      <c r="K876" s="85">
        <v>37.89</v>
      </c>
      <c r="L876" s="178"/>
      <c r="M876" s="178"/>
      <c r="N876" s="178"/>
      <c r="O876" s="177"/>
      <c r="P876" s="24"/>
    </row>
    <row r="877" spans="1:16">
      <c r="A877" s="184" t="s">
        <v>2265</v>
      </c>
      <c r="B877" s="177"/>
      <c r="C877" s="177"/>
      <c r="D877" s="177"/>
      <c r="E877" s="177"/>
      <c r="F877" s="24" t="s">
        <v>120</v>
      </c>
      <c r="G877" s="24" t="s">
        <v>524</v>
      </c>
      <c r="H877" s="24">
        <v>3</v>
      </c>
      <c r="I877" s="24">
        <v>317</v>
      </c>
      <c r="J877" s="37" t="s">
        <v>525</v>
      </c>
      <c r="K877" s="85">
        <v>53.02</v>
      </c>
      <c r="L877" s="178"/>
      <c r="M877" s="178"/>
      <c r="N877" s="178"/>
      <c r="O877" s="177"/>
      <c r="P877" s="24"/>
    </row>
    <row r="878" spans="1:16">
      <c r="A878" s="184" t="s">
        <v>2266</v>
      </c>
      <c r="B878" s="177" t="s">
        <v>526</v>
      </c>
      <c r="C878" s="177">
        <v>20050040</v>
      </c>
      <c r="D878" s="177">
        <v>0</v>
      </c>
      <c r="E878" s="177">
        <v>5</v>
      </c>
      <c r="F878" s="24" t="s">
        <v>120</v>
      </c>
      <c r="G878" s="24" t="s">
        <v>514</v>
      </c>
      <c r="H878" s="24">
        <v>4</v>
      </c>
      <c r="I878" s="24">
        <v>411</v>
      </c>
      <c r="J878" s="24" t="s">
        <v>527</v>
      </c>
      <c r="K878" s="85">
        <v>26</v>
      </c>
      <c r="L878" s="177">
        <v>3.23</v>
      </c>
      <c r="M878" s="178">
        <f>15+4*D878/3+4*(E878/2)/3</f>
        <v>18.333333333333332</v>
      </c>
      <c r="N878" s="178">
        <f>L878-M878</f>
        <v>-15.103333333333332</v>
      </c>
      <c r="O878" s="177">
        <f>SUMPRODUCT(TEXT(N878-{0,5,15,25,35},"0;\0")*{0,2,3,3,7})</f>
        <v>0</v>
      </c>
      <c r="P878" s="24"/>
    </row>
    <row r="879" spans="1:16">
      <c r="A879" s="184" t="s">
        <v>2267</v>
      </c>
      <c r="B879" s="177"/>
      <c r="C879" s="177"/>
      <c r="D879" s="177"/>
      <c r="E879" s="177"/>
      <c r="F879" s="24" t="s">
        <v>88</v>
      </c>
      <c r="G879" s="24" t="s">
        <v>516</v>
      </c>
      <c r="H879" s="24">
        <v>3</v>
      </c>
      <c r="I879" s="24">
        <v>301</v>
      </c>
      <c r="J879" s="24" t="s">
        <v>517</v>
      </c>
      <c r="K879" s="85">
        <v>37.89</v>
      </c>
      <c r="L879" s="177"/>
      <c r="M879" s="178"/>
      <c r="N879" s="178"/>
      <c r="O879" s="177"/>
      <c r="P879" s="24"/>
    </row>
    <row r="880" spans="1:16">
      <c r="A880" s="184" t="s">
        <v>2267</v>
      </c>
      <c r="B880" s="177" t="s">
        <v>528</v>
      </c>
      <c r="C880" s="177">
        <v>20140079</v>
      </c>
      <c r="D880" s="177">
        <v>4</v>
      </c>
      <c r="E880" s="177">
        <v>0</v>
      </c>
      <c r="F880" s="24" t="s">
        <v>120</v>
      </c>
      <c r="G880" s="24" t="s">
        <v>514</v>
      </c>
      <c r="H880" s="24">
        <v>4</v>
      </c>
      <c r="I880" s="24">
        <v>419</v>
      </c>
      <c r="J880" s="24" t="s">
        <v>520</v>
      </c>
      <c r="K880" s="85">
        <v>25.71</v>
      </c>
      <c r="L880" s="178">
        <v>16.559999999999999</v>
      </c>
      <c r="M880" s="178">
        <f>15+4*D880/3+4*(E880/2)/3</f>
        <v>20.333333333333332</v>
      </c>
      <c r="N880" s="178">
        <f>L880-M880</f>
        <v>-3.7733333333333334</v>
      </c>
      <c r="O880" s="177">
        <f>SUMPRODUCT(TEXT(N880-{0,5,15,25,35},"0;\0")*{0,2,3,3,7})</f>
        <v>0</v>
      </c>
      <c r="P880" s="24"/>
    </row>
    <row r="881" spans="1:16">
      <c r="A881" s="184" t="s">
        <v>2268</v>
      </c>
      <c r="B881" s="177"/>
      <c r="C881" s="177"/>
      <c r="D881" s="177"/>
      <c r="E881" s="177"/>
      <c r="F881" s="22" t="s">
        <v>120</v>
      </c>
      <c r="G881" s="24" t="s">
        <v>514</v>
      </c>
      <c r="H881" s="24">
        <v>4</v>
      </c>
      <c r="I881" s="24">
        <v>421</v>
      </c>
      <c r="J881" s="44" t="s">
        <v>521</v>
      </c>
      <c r="K881" s="85">
        <v>25.73</v>
      </c>
      <c r="L881" s="178"/>
      <c r="M881" s="178"/>
      <c r="N881" s="178"/>
      <c r="O881" s="177"/>
      <c r="P881" s="24"/>
    </row>
    <row r="882" spans="1:16">
      <c r="A882" s="184" t="s">
        <v>2268</v>
      </c>
      <c r="B882" s="177"/>
      <c r="C882" s="177"/>
      <c r="D882" s="177"/>
      <c r="E882" s="177"/>
      <c r="F882" s="24" t="s">
        <v>88</v>
      </c>
      <c r="G882" s="24" t="s">
        <v>516</v>
      </c>
      <c r="H882" s="24">
        <v>3</v>
      </c>
      <c r="I882" s="24">
        <v>310</v>
      </c>
      <c r="J882" s="37" t="s">
        <v>325</v>
      </c>
      <c r="K882" s="85">
        <v>16.48</v>
      </c>
      <c r="L882" s="178"/>
      <c r="M882" s="178"/>
      <c r="N882" s="178"/>
      <c r="O882" s="177"/>
      <c r="P882" s="24"/>
    </row>
    <row r="883" spans="1:16">
      <c r="A883" s="184" t="s">
        <v>2268</v>
      </c>
      <c r="B883" s="177" t="s">
        <v>529</v>
      </c>
      <c r="C883" s="177">
        <v>20170058</v>
      </c>
      <c r="D883" s="177">
        <v>0</v>
      </c>
      <c r="E883" s="177">
        <v>0</v>
      </c>
      <c r="F883" s="24" t="s">
        <v>120</v>
      </c>
      <c r="G883" s="24" t="s">
        <v>514</v>
      </c>
      <c r="H883" s="24">
        <v>4</v>
      </c>
      <c r="I883" s="24">
        <v>420</v>
      </c>
      <c r="J883" s="24" t="s">
        <v>515</v>
      </c>
      <c r="K883" s="85">
        <v>54</v>
      </c>
      <c r="L883" s="178">
        <v>2.2400000000000002</v>
      </c>
      <c r="M883" s="178">
        <f>15+4*D883/3+4*(E883/2)/3</f>
        <v>15</v>
      </c>
      <c r="N883" s="178">
        <f>L883-M883</f>
        <v>-12.76</v>
      </c>
      <c r="O883" s="177">
        <f>SUMPRODUCT(TEXT(N883-{0,5,15,25,35},"0;\0")*{0,2,3,3,7})</f>
        <v>0</v>
      </c>
      <c r="P883" s="24"/>
    </row>
    <row r="884" spans="1:16">
      <c r="A884" s="184" t="s">
        <v>2269</v>
      </c>
      <c r="B884" s="177"/>
      <c r="C884" s="177"/>
      <c r="D884" s="177"/>
      <c r="E884" s="177"/>
      <c r="F884" s="24" t="s">
        <v>88</v>
      </c>
      <c r="G884" s="24" t="s">
        <v>516</v>
      </c>
      <c r="H884" s="24">
        <v>3</v>
      </c>
      <c r="I884" s="24">
        <v>312</v>
      </c>
      <c r="J884" s="24" t="s">
        <v>517</v>
      </c>
      <c r="K884" s="85">
        <v>37.89</v>
      </c>
      <c r="L884" s="178"/>
      <c r="M884" s="178"/>
      <c r="N884" s="178"/>
      <c r="O884" s="177"/>
      <c r="P884" s="24"/>
    </row>
    <row r="885" spans="1:16">
      <c r="A885" s="184" t="s">
        <v>2269</v>
      </c>
      <c r="B885" s="177" t="s">
        <v>530</v>
      </c>
      <c r="C885" s="177">
        <v>20170104</v>
      </c>
      <c r="D885" s="177">
        <v>0</v>
      </c>
      <c r="E885" s="177">
        <v>0</v>
      </c>
      <c r="F885" s="22" t="s">
        <v>88</v>
      </c>
      <c r="G885" s="24" t="s">
        <v>516</v>
      </c>
      <c r="H885" s="24">
        <v>3</v>
      </c>
      <c r="I885" s="24" t="s">
        <v>531</v>
      </c>
      <c r="J885" s="24" t="s">
        <v>532</v>
      </c>
      <c r="K885" s="85">
        <v>38</v>
      </c>
      <c r="L885" s="178">
        <v>4.13</v>
      </c>
      <c r="M885" s="178">
        <f>15+4*D885/3+4*(E885/2)/3</f>
        <v>15</v>
      </c>
      <c r="N885" s="178">
        <f>L885-M885</f>
        <v>-10.870000000000001</v>
      </c>
      <c r="O885" s="177">
        <f>SUMPRODUCT(TEXT(N885-{0,5,15,25,35},"0;\0")*{0,2,3,3,7})</f>
        <v>0</v>
      </c>
      <c r="P885" s="24"/>
    </row>
    <row r="886" spans="1:16">
      <c r="A886" s="184" t="s">
        <v>2269</v>
      </c>
      <c r="B886" s="177"/>
      <c r="C886" s="177"/>
      <c r="D886" s="177"/>
      <c r="E886" s="177"/>
      <c r="F886" s="24" t="s">
        <v>120</v>
      </c>
      <c r="G886" s="24" t="s">
        <v>524</v>
      </c>
      <c r="H886" s="24">
        <v>3</v>
      </c>
      <c r="I886" s="24">
        <v>318</v>
      </c>
      <c r="J886" s="37" t="s">
        <v>532</v>
      </c>
      <c r="K886" s="85">
        <v>53.02</v>
      </c>
      <c r="L886" s="178"/>
      <c r="M886" s="178"/>
      <c r="N886" s="178"/>
      <c r="O886" s="177"/>
      <c r="P886" s="24"/>
    </row>
    <row r="887" spans="1:16">
      <c r="A887" s="21" t="s">
        <v>2266</v>
      </c>
      <c r="B887" s="24" t="s">
        <v>533</v>
      </c>
      <c r="C887" s="24">
        <v>20150005</v>
      </c>
      <c r="D887" s="24">
        <v>0</v>
      </c>
      <c r="E887" s="177"/>
      <c r="F887" s="22" t="s">
        <v>88</v>
      </c>
      <c r="G887" s="24" t="s">
        <v>516</v>
      </c>
      <c r="H887" s="24">
        <v>3</v>
      </c>
      <c r="I887" s="24" t="s">
        <v>534</v>
      </c>
      <c r="J887" s="24" t="s">
        <v>535</v>
      </c>
      <c r="K887" s="85">
        <v>36</v>
      </c>
      <c r="L887" s="25">
        <v>1.63</v>
      </c>
      <c r="M887" s="25">
        <f>15+4*D887/3+4*(E887/2)/3</f>
        <v>15</v>
      </c>
      <c r="N887" s="25">
        <f>L887-M887</f>
        <v>-13.370000000000001</v>
      </c>
      <c r="O887" s="24">
        <f>SUMPRODUCT(TEXT(N887-{0,5,15,25,35},"0;\0")*{0,2,3,3,7})</f>
        <v>0</v>
      </c>
      <c r="P887" s="24"/>
    </row>
    <row r="888" spans="1:16">
      <c r="A888" s="184" t="s">
        <v>2266</v>
      </c>
      <c r="B888" s="177" t="s">
        <v>536</v>
      </c>
      <c r="C888" s="177">
        <v>20000062</v>
      </c>
      <c r="D888" s="177">
        <v>1</v>
      </c>
      <c r="E888" s="177">
        <v>4</v>
      </c>
      <c r="F888" s="24" t="s">
        <v>120</v>
      </c>
      <c r="G888" s="24" t="s">
        <v>514</v>
      </c>
      <c r="H888" s="24">
        <v>4</v>
      </c>
      <c r="I888" s="24" t="s">
        <v>537</v>
      </c>
      <c r="J888" s="24" t="s">
        <v>538</v>
      </c>
      <c r="K888" s="85">
        <v>26</v>
      </c>
      <c r="L888" s="178">
        <v>6.39</v>
      </c>
      <c r="M888" s="178">
        <f>15+4*D888/3+4*(E888/2)/3</f>
        <v>19</v>
      </c>
      <c r="N888" s="178">
        <f>L888-M888</f>
        <v>-12.61</v>
      </c>
      <c r="O888" s="177">
        <f>SUMPRODUCT(TEXT(N888-{0,5,15,25,35},"0;\0")*{0,2,3,3,7})</f>
        <v>0</v>
      </c>
      <c r="P888" s="24"/>
    </row>
    <row r="889" spans="1:16">
      <c r="A889" s="184" t="s">
        <v>2270</v>
      </c>
      <c r="B889" s="177"/>
      <c r="C889" s="177"/>
      <c r="D889" s="177"/>
      <c r="E889" s="177"/>
      <c r="F889" s="22" t="s">
        <v>120</v>
      </c>
      <c r="G889" s="24" t="s">
        <v>514</v>
      </c>
      <c r="H889" s="24">
        <v>4</v>
      </c>
      <c r="I889" s="24" t="s">
        <v>539</v>
      </c>
      <c r="J889" s="24" t="s">
        <v>540</v>
      </c>
      <c r="K889" s="85">
        <v>37</v>
      </c>
      <c r="L889" s="178"/>
      <c r="M889" s="178"/>
      <c r="N889" s="178"/>
      <c r="O889" s="177"/>
      <c r="P889" s="24"/>
    </row>
    <row r="890" spans="1:16">
      <c r="A890" s="184" t="s">
        <v>2270</v>
      </c>
      <c r="B890" s="177" t="s">
        <v>541</v>
      </c>
      <c r="C890" s="177">
        <v>20010041</v>
      </c>
      <c r="D890" s="177">
        <v>0</v>
      </c>
      <c r="E890" s="177">
        <v>0</v>
      </c>
      <c r="F890" s="24" t="s">
        <v>88</v>
      </c>
      <c r="G890" s="24" t="s">
        <v>516</v>
      </c>
      <c r="H890" s="24">
        <v>3</v>
      </c>
      <c r="I890" s="24">
        <v>311</v>
      </c>
      <c r="J890" s="37" t="s">
        <v>542</v>
      </c>
      <c r="K890" s="85">
        <v>89.61</v>
      </c>
      <c r="L890" s="178">
        <v>8.61</v>
      </c>
      <c r="M890" s="178">
        <f>15+4*D892/3+4*(E892/2)/3</f>
        <v>15</v>
      </c>
      <c r="N890" s="178">
        <f>L892-M890</f>
        <v>-15</v>
      </c>
      <c r="O890" s="177">
        <f>SUMPRODUCT(TEXT(N890-{0,5,15,25,35},"0;\0")*{0,2,3,3,7})</f>
        <v>0</v>
      </c>
      <c r="P890" s="24"/>
    </row>
    <row r="891" spans="1:16">
      <c r="A891" s="184" t="s">
        <v>2271</v>
      </c>
      <c r="B891" s="177"/>
      <c r="C891" s="177"/>
      <c r="D891" s="177"/>
      <c r="E891" s="177"/>
      <c r="F891" s="24" t="s">
        <v>120</v>
      </c>
      <c r="G891" s="24" t="s">
        <v>524</v>
      </c>
      <c r="H891" s="24">
        <v>3</v>
      </c>
      <c r="I891" s="24">
        <v>318</v>
      </c>
      <c r="J891" s="37" t="s">
        <v>532</v>
      </c>
      <c r="K891" s="85">
        <v>53.02</v>
      </c>
      <c r="L891" s="178"/>
      <c r="M891" s="178"/>
      <c r="N891" s="178"/>
      <c r="O891" s="177"/>
      <c r="P891" s="24"/>
    </row>
    <row r="892" spans="1:16">
      <c r="A892" s="184" t="s">
        <v>2266</v>
      </c>
      <c r="B892" s="177"/>
      <c r="C892" s="177"/>
      <c r="D892" s="177"/>
      <c r="E892" s="177"/>
      <c r="F892" s="22" t="s">
        <v>88</v>
      </c>
      <c r="G892" s="24" t="s">
        <v>516</v>
      </c>
      <c r="H892" s="24">
        <v>3</v>
      </c>
      <c r="I892" s="24" t="s">
        <v>531</v>
      </c>
      <c r="J892" s="24" t="s">
        <v>532</v>
      </c>
      <c r="K892" s="85">
        <v>38</v>
      </c>
      <c r="L892" s="178"/>
      <c r="M892" s="178"/>
      <c r="N892" s="178"/>
      <c r="O892" s="177"/>
      <c r="P892" s="24"/>
    </row>
    <row r="893" spans="1:16">
      <c r="A893" s="184" t="s">
        <v>2266</v>
      </c>
      <c r="B893" s="177"/>
      <c r="C893" s="177"/>
      <c r="D893" s="177"/>
      <c r="E893" s="177"/>
      <c r="F893" s="22" t="s">
        <v>120</v>
      </c>
      <c r="G893" s="24" t="s">
        <v>514</v>
      </c>
      <c r="H893" s="24">
        <v>4</v>
      </c>
      <c r="I893" s="24">
        <v>416</v>
      </c>
      <c r="J893" s="24" t="s">
        <v>543</v>
      </c>
      <c r="K893" s="85">
        <v>52</v>
      </c>
      <c r="L893" s="178"/>
      <c r="M893" s="178"/>
      <c r="N893" s="178"/>
      <c r="O893" s="177"/>
      <c r="P893" s="24"/>
    </row>
    <row r="894" spans="1:16">
      <c r="A894" s="184" t="s">
        <v>2266</v>
      </c>
      <c r="B894" s="177" t="s">
        <v>544</v>
      </c>
      <c r="C894" s="177">
        <v>20070112</v>
      </c>
      <c r="D894" s="177">
        <v>3</v>
      </c>
      <c r="E894" s="177">
        <v>6</v>
      </c>
      <c r="F894" s="24" t="s">
        <v>120</v>
      </c>
      <c r="G894" s="24" t="s">
        <v>514</v>
      </c>
      <c r="H894" s="24">
        <v>4</v>
      </c>
      <c r="I894" s="24">
        <v>420</v>
      </c>
      <c r="J894" s="24" t="s">
        <v>515</v>
      </c>
      <c r="K894" s="85">
        <v>54</v>
      </c>
      <c r="L894" s="178">
        <v>4.6500000000000004</v>
      </c>
      <c r="M894" s="178">
        <f>15+4*D894/3+4*(E894/2)/3</f>
        <v>23</v>
      </c>
      <c r="N894" s="178">
        <f>L894-M894</f>
        <v>-18.350000000000001</v>
      </c>
      <c r="O894" s="177">
        <f>SUMPRODUCT(TEXT(N894-{0,5,15,25,35},"0;\0")*{0,2,3,3,7})</f>
        <v>0</v>
      </c>
      <c r="P894" s="24"/>
    </row>
    <row r="895" spans="1:16">
      <c r="A895" s="184" t="s">
        <v>2266</v>
      </c>
      <c r="B895" s="177"/>
      <c r="C895" s="177"/>
      <c r="D895" s="177"/>
      <c r="E895" s="177"/>
      <c r="F895" s="24" t="s">
        <v>88</v>
      </c>
      <c r="G895" s="24" t="s">
        <v>516</v>
      </c>
      <c r="H895" s="24">
        <v>3</v>
      </c>
      <c r="I895" s="24">
        <v>312</v>
      </c>
      <c r="J895" s="24" t="s">
        <v>517</v>
      </c>
      <c r="K895" s="85">
        <v>37.89</v>
      </c>
      <c r="L895" s="178"/>
      <c r="M895" s="178"/>
      <c r="N895" s="178"/>
      <c r="O895" s="177"/>
      <c r="P895" s="24"/>
    </row>
    <row r="896" spans="1:16">
      <c r="A896" s="184" t="s">
        <v>2266</v>
      </c>
      <c r="B896" s="177"/>
      <c r="C896" s="177"/>
      <c r="D896" s="177"/>
      <c r="E896" s="177"/>
      <c r="F896" s="24" t="s">
        <v>120</v>
      </c>
      <c r="G896" s="24" t="s">
        <v>524</v>
      </c>
      <c r="H896" s="24">
        <v>3</v>
      </c>
      <c r="I896" s="24">
        <v>317</v>
      </c>
      <c r="J896" s="37" t="s">
        <v>525</v>
      </c>
      <c r="K896" s="85">
        <v>53.02</v>
      </c>
      <c r="L896" s="178"/>
      <c r="M896" s="178"/>
      <c r="N896" s="178"/>
      <c r="O896" s="177"/>
      <c r="P896" s="24"/>
    </row>
    <row r="897" spans="1:16">
      <c r="A897" s="184" t="s">
        <v>2266</v>
      </c>
      <c r="B897" s="177" t="s">
        <v>545</v>
      </c>
      <c r="C897" s="177">
        <v>19960031</v>
      </c>
      <c r="D897" s="177">
        <v>1</v>
      </c>
      <c r="E897" s="177">
        <v>6</v>
      </c>
      <c r="F897" s="24" t="s">
        <v>120</v>
      </c>
      <c r="G897" s="24" t="s">
        <v>514</v>
      </c>
      <c r="H897" s="24">
        <v>4</v>
      </c>
      <c r="I897" s="24">
        <v>411</v>
      </c>
      <c r="J897" s="24" t="s">
        <v>527</v>
      </c>
      <c r="K897" s="85">
        <v>26</v>
      </c>
      <c r="L897" s="178">
        <v>3.23</v>
      </c>
      <c r="M897" s="178">
        <f>15+4*D897/3+4*(E897/2)/3</f>
        <v>20.333333333333332</v>
      </c>
      <c r="N897" s="178">
        <f>L897-M897</f>
        <v>-17.103333333333332</v>
      </c>
      <c r="O897" s="177">
        <f>SUMPRODUCT(TEXT(N897-{0,5,15,25,35},"0;\0")*{0,2,3,3,7})</f>
        <v>0</v>
      </c>
      <c r="P897" s="24"/>
    </row>
    <row r="898" spans="1:16">
      <c r="A898" s="184" t="s">
        <v>2266</v>
      </c>
      <c r="B898" s="177"/>
      <c r="C898" s="177"/>
      <c r="D898" s="177"/>
      <c r="E898" s="177"/>
      <c r="F898" s="24" t="s">
        <v>88</v>
      </c>
      <c r="G898" s="24" t="s">
        <v>516</v>
      </c>
      <c r="H898" s="24">
        <v>3</v>
      </c>
      <c r="I898" s="24">
        <v>301</v>
      </c>
      <c r="J898" s="24" t="s">
        <v>517</v>
      </c>
      <c r="K898" s="85">
        <v>37.89</v>
      </c>
      <c r="L898" s="178"/>
      <c r="M898" s="178"/>
      <c r="N898" s="178"/>
      <c r="O898" s="177"/>
      <c r="P898" s="24"/>
    </row>
    <row r="899" spans="1:16">
      <c r="A899" s="184" t="s">
        <v>2266</v>
      </c>
      <c r="B899" s="177" t="s">
        <v>546</v>
      </c>
      <c r="C899" s="177">
        <v>20110062</v>
      </c>
      <c r="D899" s="177">
        <v>0</v>
      </c>
      <c r="E899" s="177">
        <v>0</v>
      </c>
      <c r="F899" s="22" t="s">
        <v>88</v>
      </c>
      <c r="G899" s="24" t="s">
        <v>516</v>
      </c>
      <c r="H899" s="24">
        <v>3</v>
      </c>
      <c r="I899" s="24" t="s">
        <v>531</v>
      </c>
      <c r="J899" s="24" t="s">
        <v>532</v>
      </c>
      <c r="K899" s="85">
        <v>38</v>
      </c>
      <c r="L899" s="178">
        <v>4.13</v>
      </c>
      <c r="M899" s="178">
        <f>15+4*D899/3+4*(E899/2)/3</f>
        <v>15</v>
      </c>
      <c r="N899" s="178">
        <f>L899-M899</f>
        <v>-10.870000000000001</v>
      </c>
      <c r="O899" s="177">
        <f>SUMPRODUCT(TEXT(N899-{0,5,15,25,35},"0;\0")*{0,2,3,3,7})</f>
        <v>0</v>
      </c>
      <c r="P899" s="24"/>
    </row>
    <row r="900" spans="1:16">
      <c r="A900" s="184" t="s">
        <v>2272</v>
      </c>
      <c r="B900" s="177"/>
      <c r="C900" s="177"/>
      <c r="D900" s="177"/>
      <c r="E900" s="177"/>
      <c r="F900" s="22" t="s">
        <v>120</v>
      </c>
      <c r="G900" s="24" t="s">
        <v>514</v>
      </c>
      <c r="H900" s="24">
        <v>4</v>
      </c>
      <c r="I900" s="24">
        <v>418</v>
      </c>
      <c r="J900" s="24" t="s">
        <v>547</v>
      </c>
      <c r="K900" s="85">
        <v>52</v>
      </c>
      <c r="L900" s="178"/>
      <c r="M900" s="178"/>
      <c r="N900" s="178"/>
      <c r="O900" s="177"/>
      <c r="P900" s="24"/>
    </row>
    <row r="901" spans="1:16">
      <c r="A901" s="184" t="s">
        <v>2272</v>
      </c>
      <c r="B901" s="177"/>
      <c r="C901" s="177"/>
      <c r="D901" s="177"/>
      <c r="E901" s="177"/>
      <c r="F901" s="24" t="s">
        <v>120</v>
      </c>
      <c r="G901" s="24" t="s">
        <v>524</v>
      </c>
      <c r="H901" s="24">
        <v>3</v>
      </c>
      <c r="I901" s="24">
        <v>318</v>
      </c>
      <c r="J901" s="37" t="s">
        <v>532</v>
      </c>
      <c r="K901" s="85">
        <v>53.02</v>
      </c>
      <c r="L901" s="178"/>
      <c r="M901" s="178"/>
      <c r="N901" s="178"/>
      <c r="O901" s="177"/>
      <c r="P901" s="24"/>
    </row>
    <row r="902" spans="1:16">
      <c r="A902" s="184" t="s">
        <v>2266</v>
      </c>
      <c r="B902" s="177" t="s">
        <v>548</v>
      </c>
      <c r="C902" s="177">
        <v>20160043</v>
      </c>
      <c r="D902" s="177">
        <v>0</v>
      </c>
      <c r="E902" s="177">
        <v>0</v>
      </c>
      <c r="F902" s="22" t="s">
        <v>88</v>
      </c>
      <c r="G902" s="24" t="s">
        <v>516</v>
      </c>
      <c r="H902" s="24">
        <v>3</v>
      </c>
      <c r="I902" s="24" t="s">
        <v>534</v>
      </c>
      <c r="J902" s="24" t="s">
        <v>535</v>
      </c>
      <c r="K902" s="85">
        <v>36</v>
      </c>
      <c r="L902" s="178">
        <v>1.63</v>
      </c>
      <c r="M902" s="178">
        <f>15+4*D902/3+4*(E902/2)/3</f>
        <v>15</v>
      </c>
      <c r="N902" s="178">
        <f>L902-M902</f>
        <v>-13.370000000000001</v>
      </c>
      <c r="O902" s="177">
        <f>SUMPRODUCT(TEXT(N902-{0,5,15,25,35},"0;\0")*{0,2,3,3,7})</f>
        <v>0</v>
      </c>
      <c r="P902" s="24"/>
    </row>
    <row r="903" spans="1:16">
      <c r="A903" s="184" t="s">
        <v>2266</v>
      </c>
      <c r="B903" s="177"/>
      <c r="C903" s="177"/>
      <c r="D903" s="177"/>
      <c r="E903" s="177"/>
      <c r="F903" s="22" t="s">
        <v>120</v>
      </c>
      <c r="G903" s="24" t="s">
        <v>514</v>
      </c>
      <c r="H903" s="24">
        <v>4</v>
      </c>
      <c r="I903" s="24">
        <v>416</v>
      </c>
      <c r="J903" s="24" t="s">
        <v>543</v>
      </c>
      <c r="K903" s="85">
        <v>52</v>
      </c>
      <c r="L903" s="178"/>
      <c r="M903" s="178"/>
      <c r="N903" s="178"/>
      <c r="O903" s="177"/>
      <c r="P903" s="24"/>
    </row>
    <row r="904" spans="1:16">
      <c r="A904" s="184" t="s">
        <v>2266</v>
      </c>
      <c r="B904" s="177" t="s">
        <v>549</v>
      </c>
      <c r="C904" s="177">
        <v>20120034</v>
      </c>
      <c r="D904" s="177">
        <v>0</v>
      </c>
      <c r="E904" s="177">
        <v>8</v>
      </c>
      <c r="F904" s="24" t="s">
        <v>120</v>
      </c>
      <c r="G904" s="24" t="s">
        <v>514</v>
      </c>
      <c r="H904" s="24">
        <v>4</v>
      </c>
      <c r="I904" s="24">
        <v>412</v>
      </c>
      <c r="J904" s="24" t="s">
        <v>550</v>
      </c>
      <c r="K904" s="85">
        <v>25.84</v>
      </c>
      <c r="L904" s="178">
        <v>1.39</v>
      </c>
      <c r="M904" s="178">
        <f>15+4*D904/3+4*(E904/2)/3</f>
        <v>20.333333333333332</v>
      </c>
      <c r="N904" s="178">
        <f>L904-M904</f>
        <v>-18.943333333333332</v>
      </c>
      <c r="O904" s="177">
        <f>SUMPRODUCT(TEXT(N904-{0,5,15,25,35},"0;\0")*{0,2,3,3,7})</f>
        <v>0</v>
      </c>
      <c r="P904" s="24"/>
    </row>
    <row r="905" spans="1:16">
      <c r="A905" s="184" t="s">
        <v>2273</v>
      </c>
      <c r="B905" s="177"/>
      <c r="C905" s="177"/>
      <c r="D905" s="177"/>
      <c r="E905" s="177"/>
      <c r="F905" s="24" t="s">
        <v>88</v>
      </c>
      <c r="G905" s="24" t="s">
        <v>516</v>
      </c>
      <c r="H905" s="24">
        <v>3</v>
      </c>
      <c r="I905" s="24">
        <v>303</v>
      </c>
      <c r="J905" s="24" t="s">
        <v>517</v>
      </c>
      <c r="K905" s="85">
        <v>38</v>
      </c>
      <c r="L905" s="178"/>
      <c r="M905" s="178"/>
      <c r="N905" s="178"/>
      <c r="O905" s="177"/>
      <c r="P905" s="24"/>
    </row>
    <row r="906" spans="1:16">
      <c r="A906" s="21" t="s">
        <v>2273</v>
      </c>
      <c r="B906" s="24" t="s">
        <v>551</v>
      </c>
      <c r="C906" s="24">
        <v>20100022</v>
      </c>
      <c r="D906" s="24">
        <v>0</v>
      </c>
      <c r="E906" s="24">
        <v>0</v>
      </c>
      <c r="F906" s="22" t="s">
        <v>88</v>
      </c>
      <c r="G906" s="24" t="s">
        <v>516</v>
      </c>
      <c r="H906" s="24">
        <v>3</v>
      </c>
      <c r="I906" s="24" t="s">
        <v>534</v>
      </c>
      <c r="J906" s="24" t="s">
        <v>535</v>
      </c>
      <c r="K906" s="85">
        <v>36</v>
      </c>
      <c r="L906" s="25">
        <v>1.45</v>
      </c>
      <c r="M906" s="25">
        <f>15+4*D906/3+4*(E906/2)/3</f>
        <v>15</v>
      </c>
      <c r="N906" s="25">
        <f>L906-M906</f>
        <v>-13.55</v>
      </c>
      <c r="O906" s="24">
        <f>SUMPRODUCT(TEXT(N906-{0,5,15,25,35},"0;\0")*{0,2,3,3,7})</f>
        <v>0</v>
      </c>
      <c r="P906" s="24"/>
    </row>
    <row r="907" spans="1:16">
      <c r="A907" s="184" t="s">
        <v>2273</v>
      </c>
      <c r="B907" s="177" t="s">
        <v>552</v>
      </c>
      <c r="C907" s="177">
        <v>20160046</v>
      </c>
      <c r="D907" s="177">
        <v>0</v>
      </c>
      <c r="E907" s="177">
        <v>0</v>
      </c>
      <c r="F907" s="24" t="s">
        <v>88</v>
      </c>
      <c r="G907" s="24" t="s">
        <v>553</v>
      </c>
      <c r="H907" s="24">
        <v>5</v>
      </c>
      <c r="I907" s="24">
        <v>509</v>
      </c>
      <c r="J907" s="37" t="s">
        <v>554</v>
      </c>
      <c r="K907" s="85">
        <v>20.91</v>
      </c>
      <c r="L907" s="178">
        <v>6.99</v>
      </c>
      <c r="M907" s="178">
        <f>15+4*D907/3+4*(E907/2)/3</f>
        <v>15</v>
      </c>
      <c r="N907" s="178">
        <f>L907-M907</f>
        <v>-8.01</v>
      </c>
      <c r="O907" s="177">
        <f>SUMPRODUCT(TEXT(N907-{0,5,15,25,35},"0;\0")*{0,2,3,3,7})</f>
        <v>0</v>
      </c>
      <c r="P907" s="24"/>
    </row>
    <row r="908" spans="1:16">
      <c r="A908" s="184" t="s">
        <v>2273</v>
      </c>
      <c r="B908" s="177"/>
      <c r="C908" s="177"/>
      <c r="D908" s="177"/>
      <c r="E908" s="177"/>
      <c r="F908" s="24" t="s">
        <v>120</v>
      </c>
      <c r="G908" s="37" t="s">
        <v>555</v>
      </c>
      <c r="H908" s="24">
        <v>2</v>
      </c>
      <c r="I908" s="24">
        <v>209</v>
      </c>
      <c r="J908" s="37" t="s">
        <v>556</v>
      </c>
      <c r="K908" s="85">
        <v>28.04</v>
      </c>
      <c r="L908" s="178"/>
      <c r="M908" s="178"/>
      <c r="N908" s="178"/>
      <c r="O908" s="177"/>
      <c r="P908" s="24"/>
    </row>
    <row r="909" spans="1:16">
      <c r="A909" s="184" t="s">
        <v>2266</v>
      </c>
      <c r="B909" s="177" t="s">
        <v>557</v>
      </c>
      <c r="C909" s="177">
        <v>20130012</v>
      </c>
      <c r="D909" s="177">
        <v>4</v>
      </c>
      <c r="E909" s="177">
        <v>8</v>
      </c>
      <c r="F909" s="24" t="s">
        <v>120</v>
      </c>
      <c r="G909" s="24" t="s">
        <v>514</v>
      </c>
      <c r="H909" s="24">
        <v>4</v>
      </c>
      <c r="I909" s="24">
        <v>415</v>
      </c>
      <c r="J909" s="24" t="s">
        <v>558</v>
      </c>
      <c r="K909" s="85">
        <v>25.71</v>
      </c>
      <c r="L909" s="178">
        <v>2.15</v>
      </c>
      <c r="M909" s="178">
        <f>15+4*D909/3+4*(E909/2)/3</f>
        <v>25.666666666666664</v>
      </c>
      <c r="N909" s="178">
        <f>L909-M909</f>
        <v>-23.516666666666666</v>
      </c>
      <c r="O909" s="177">
        <f>SUMPRODUCT(TEXT(N909-{0,5,15,25,35},"0;\0")*{0,2,3,3,7})</f>
        <v>0</v>
      </c>
      <c r="P909" s="24"/>
    </row>
    <row r="910" spans="1:16">
      <c r="A910" s="184" t="s">
        <v>2266</v>
      </c>
      <c r="B910" s="177"/>
      <c r="C910" s="177"/>
      <c r="D910" s="177"/>
      <c r="E910" s="177"/>
      <c r="F910" s="24" t="s">
        <v>120</v>
      </c>
      <c r="G910" s="24" t="s">
        <v>514</v>
      </c>
      <c r="H910" s="24">
        <v>2</v>
      </c>
      <c r="I910" s="24">
        <v>221</v>
      </c>
      <c r="J910" s="44" t="s">
        <v>559</v>
      </c>
      <c r="K910" s="85">
        <v>25.71</v>
      </c>
      <c r="L910" s="178"/>
      <c r="M910" s="178"/>
      <c r="N910" s="178"/>
      <c r="O910" s="177"/>
      <c r="P910" s="24"/>
    </row>
    <row r="911" spans="1:16">
      <c r="A911" s="184" t="s">
        <v>2266</v>
      </c>
      <c r="B911" s="177" t="s">
        <v>560</v>
      </c>
      <c r="C911" s="177">
        <v>20020071</v>
      </c>
      <c r="D911" s="177">
        <v>0</v>
      </c>
      <c r="E911" s="177">
        <v>7</v>
      </c>
      <c r="F911" s="24" t="s">
        <v>120</v>
      </c>
      <c r="G911" s="24" t="s">
        <v>514</v>
      </c>
      <c r="H911" s="24">
        <v>4</v>
      </c>
      <c r="I911" s="24">
        <v>420</v>
      </c>
      <c r="J911" s="24" t="s">
        <v>515</v>
      </c>
      <c r="K911" s="85">
        <v>54</v>
      </c>
      <c r="L911" s="178">
        <v>2.2400000000000002</v>
      </c>
      <c r="M911" s="178">
        <f>15+4*D911/3+4*(E911/2)/3</f>
        <v>19.666666666666668</v>
      </c>
      <c r="N911" s="178">
        <f>L911-M911</f>
        <v>-17.426666666666669</v>
      </c>
      <c r="O911" s="177">
        <f>SUMPRODUCT(TEXT(N911-{0,5,15,25,35},"0;\0")*{0,2,3,3,7})</f>
        <v>0</v>
      </c>
      <c r="P911" s="24"/>
    </row>
    <row r="912" spans="1:16">
      <c r="A912" s="184" t="s">
        <v>2274</v>
      </c>
      <c r="B912" s="177"/>
      <c r="C912" s="177"/>
      <c r="D912" s="177"/>
      <c r="E912" s="177"/>
      <c r="F912" s="24" t="s">
        <v>88</v>
      </c>
      <c r="G912" s="24" t="s">
        <v>516</v>
      </c>
      <c r="H912" s="24">
        <v>3</v>
      </c>
      <c r="I912" s="24">
        <v>312</v>
      </c>
      <c r="J912" s="24" t="s">
        <v>517</v>
      </c>
      <c r="K912" s="85">
        <v>37.89</v>
      </c>
      <c r="L912" s="178"/>
      <c r="M912" s="178"/>
      <c r="N912" s="178"/>
      <c r="O912" s="177"/>
      <c r="P912" s="24"/>
    </row>
    <row r="913" spans="1:16">
      <c r="A913" s="184" t="s">
        <v>2274</v>
      </c>
      <c r="B913" s="177" t="s">
        <v>561</v>
      </c>
      <c r="C913" s="177">
        <v>20130095</v>
      </c>
      <c r="D913" s="177">
        <v>0</v>
      </c>
      <c r="E913" s="177">
        <v>0</v>
      </c>
      <c r="F913" s="24" t="s">
        <v>120</v>
      </c>
      <c r="G913" s="24" t="s">
        <v>514</v>
      </c>
      <c r="H913" s="24">
        <v>4</v>
      </c>
      <c r="I913" s="24" t="s">
        <v>537</v>
      </c>
      <c r="J913" s="24" t="s">
        <v>538</v>
      </c>
      <c r="K913" s="85">
        <v>26</v>
      </c>
      <c r="L913" s="178">
        <v>7.86</v>
      </c>
      <c r="M913" s="178">
        <f>15+4*D913/3+4*(E913/2)/3</f>
        <v>15</v>
      </c>
      <c r="N913" s="178">
        <f>L913-M913</f>
        <v>-7.14</v>
      </c>
      <c r="O913" s="177">
        <f>SUMPRODUCT(TEXT(N913-{0,5,15,25,35},"0;\0")*{0,2,3,3,7})</f>
        <v>0</v>
      </c>
      <c r="P913" s="24"/>
    </row>
    <row r="914" spans="1:16">
      <c r="A914" s="184" t="s">
        <v>2274</v>
      </c>
      <c r="B914" s="177"/>
      <c r="C914" s="177"/>
      <c r="D914" s="177"/>
      <c r="E914" s="177"/>
      <c r="F914" s="24" t="s">
        <v>88</v>
      </c>
      <c r="G914" s="24" t="s">
        <v>516</v>
      </c>
      <c r="H914" s="24">
        <v>3</v>
      </c>
      <c r="I914" s="24">
        <v>302</v>
      </c>
      <c r="J914" s="24" t="s">
        <v>517</v>
      </c>
      <c r="K914" s="85">
        <v>17.63</v>
      </c>
      <c r="L914" s="178"/>
      <c r="M914" s="178"/>
      <c r="N914" s="178"/>
      <c r="O914" s="177"/>
      <c r="P914" s="24"/>
    </row>
    <row r="915" spans="1:16">
      <c r="A915" s="21" t="s">
        <v>2274</v>
      </c>
      <c r="B915" s="24" t="s">
        <v>562</v>
      </c>
      <c r="C915" s="24">
        <v>20180217</v>
      </c>
      <c r="D915" s="24">
        <v>6</v>
      </c>
      <c r="E915" s="24">
        <v>0</v>
      </c>
      <c r="F915" s="24" t="s">
        <v>120</v>
      </c>
      <c r="G915" s="24" t="s">
        <v>514</v>
      </c>
      <c r="H915" s="24">
        <v>4</v>
      </c>
      <c r="I915" s="24">
        <v>414</v>
      </c>
      <c r="J915" s="24" t="s">
        <v>523</v>
      </c>
      <c r="K915" s="85">
        <v>25.71</v>
      </c>
      <c r="L915" s="25">
        <v>6.43</v>
      </c>
      <c r="M915" s="25">
        <f>15+4*D915/3+4*(E915/2)/3</f>
        <v>23</v>
      </c>
      <c r="N915" s="25">
        <f>L915-M915</f>
        <v>-16.57</v>
      </c>
      <c r="O915" s="24">
        <f>SUMPRODUCT(TEXT(N915-{0,5,15,25,35},"0;\0")*{0,2,3,3,7})</f>
        <v>0</v>
      </c>
      <c r="P915" s="24"/>
    </row>
    <row r="916" spans="1:16">
      <c r="A916" s="184" t="s">
        <v>2269</v>
      </c>
      <c r="B916" s="177" t="s">
        <v>563</v>
      </c>
      <c r="C916" s="177">
        <v>20040049</v>
      </c>
      <c r="D916" s="177">
        <v>0</v>
      </c>
      <c r="E916" s="177">
        <v>0</v>
      </c>
      <c r="F916" s="22" t="s">
        <v>88</v>
      </c>
      <c r="G916" s="24" t="s">
        <v>516</v>
      </c>
      <c r="H916" s="24">
        <v>3</v>
      </c>
      <c r="I916" s="24" t="s">
        <v>534</v>
      </c>
      <c r="J916" s="24" t="s">
        <v>535</v>
      </c>
      <c r="K916" s="85">
        <v>36</v>
      </c>
      <c r="L916" s="178">
        <v>5.93</v>
      </c>
      <c r="M916" s="178">
        <f>15+4*D916/3+4*(E916/2)/3</f>
        <v>15</v>
      </c>
      <c r="N916" s="178">
        <f>L916-M916</f>
        <v>-9.07</v>
      </c>
      <c r="O916" s="177">
        <f>SUMPRODUCT(TEXT(N916-{0,5,15,25,35},"0;\0")*{0,2,3,3,7})</f>
        <v>0</v>
      </c>
      <c r="P916" s="24"/>
    </row>
    <row r="917" spans="1:16">
      <c r="A917" s="184" t="s">
        <v>2275</v>
      </c>
      <c r="B917" s="177"/>
      <c r="C917" s="177"/>
      <c r="D917" s="177"/>
      <c r="E917" s="177"/>
      <c r="F917" s="24" t="s">
        <v>88</v>
      </c>
      <c r="G917" s="24" t="s">
        <v>516</v>
      </c>
      <c r="H917" s="24">
        <v>3</v>
      </c>
      <c r="I917" s="24">
        <v>311</v>
      </c>
      <c r="J917" s="37" t="s">
        <v>542</v>
      </c>
      <c r="K917" s="85">
        <v>89.61</v>
      </c>
      <c r="L917" s="178"/>
      <c r="M917" s="178"/>
      <c r="N917" s="178"/>
      <c r="O917" s="177"/>
      <c r="P917" s="24"/>
    </row>
    <row r="918" spans="1:16">
      <c r="A918" s="184" t="s">
        <v>2275</v>
      </c>
      <c r="B918" s="177" t="s">
        <v>564</v>
      </c>
      <c r="C918" s="177">
        <v>20070104</v>
      </c>
      <c r="D918" s="177">
        <v>0</v>
      </c>
      <c r="E918" s="177">
        <v>6</v>
      </c>
      <c r="F918" s="24" t="s">
        <v>120</v>
      </c>
      <c r="G918" s="24" t="s">
        <v>514</v>
      </c>
      <c r="H918" s="24">
        <v>4</v>
      </c>
      <c r="I918" s="24">
        <v>412</v>
      </c>
      <c r="J918" s="24" t="s">
        <v>550</v>
      </c>
      <c r="K918" s="85">
        <v>25.84</v>
      </c>
      <c r="L918" s="178">
        <v>1.39</v>
      </c>
      <c r="M918" s="178">
        <f>15+4*D918/3+4*(E918/2)/3</f>
        <v>19</v>
      </c>
      <c r="N918" s="178">
        <f>L918-M918</f>
        <v>-17.61</v>
      </c>
      <c r="O918" s="177">
        <f>SUMPRODUCT(TEXT(N918-{0,5,15,25,35},"0;\0")*{0,2,3,3,7})</f>
        <v>0</v>
      </c>
      <c r="P918" s="24"/>
    </row>
    <row r="919" spans="1:16">
      <c r="A919" s="184" t="s">
        <v>2276</v>
      </c>
      <c r="B919" s="177"/>
      <c r="C919" s="177"/>
      <c r="D919" s="177"/>
      <c r="E919" s="177"/>
      <c r="F919" s="24" t="s">
        <v>88</v>
      </c>
      <c r="G919" s="24" t="s">
        <v>516</v>
      </c>
      <c r="H919" s="24">
        <v>3</v>
      </c>
      <c r="I919" s="24">
        <v>303</v>
      </c>
      <c r="J919" s="24" t="s">
        <v>517</v>
      </c>
      <c r="K919" s="85">
        <v>38</v>
      </c>
      <c r="L919" s="178"/>
      <c r="M919" s="178"/>
      <c r="N919" s="178"/>
      <c r="O919" s="177"/>
      <c r="P919" s="24"/>
    </row>
    <row r="920" spans="1:16">
      <c r="A920" s="184" t="s">
        <v>2276</v>
      </c>
      <c r="B920" s="177" t="s">
        <v>565</v>
      </c>
      <c r="C920" s="177">
        <v>20070057</v>
      </c>
      <c r="D920" s="177">
        <v>0</v>
      </c>
      <c r="E920" s="177">
        <v>7</v>
      </c>
      <c r="F920" s="24" t="s">
        <v>120</v>
      </c>
      <c r="G920" s="24" t="s">
        <v>514</v>
      </c>
      <c r="H920" s="24">
        <v>4</v>
      </c>
      <c r="I920" s="24">
        <v>412</v>
      </c>
      <c r="J920" s="24" t="s">
        <v>550</v>
      </c>
      <c r="K920" s="85">
        <v>25.84</v>
      </c>
      <c r="L920" s="178">
        <v>1.39</v>
      </c>
      <c r="M920" s="178">
        <f>15+4*D920/3+4*(E920/2)/3</f>
        <v>19.666666666666668</v>
      </c>
      <c r="N920" s="178">
        <f>L920-M920</f>
        <v>-18.276666666666667</v>
      </c>
      <c r="O920" s="177">
        <f>SUMPRODUCT(TEXT(N920-{0,5,15,25,35},"0;\0")*{0,2,3,3,7})</f>
        <v>0</v>
      </c>
      <c r="P920" s="24"/>
    </row>
    <row r="921" spans="1:16">
      <c r="A921" s="184" t="s">
        <v>2277</v>
      </c>
      <c r="B921" s="177"/>
      <c r="C921" s="177"/>
      <c r="D921" s="177"/>
      <c r="E921" s="177"/>
      <c r="F921" s="24" t="s">
        <v>120</v>
      </c>
      <c r="G921" s="24" t="s">
        <v>514</v>
      </c>
      <c r="H921" s="24">
        <v>2</v>
      </c>
      <c r="I921" s="24">
        <v>221</v>
      </c>
      <c r="J921" s="44" t="s">
        <v>559</v>
      </c>
      <c r="K921" s="85">
        <v>25.71</v>
      </c>
      <c r="L921" s="178"/>
      <c r="M921" s="178"/>
      <c r="N921" s="178"/>
      <c r="O921" s="177"/>
      <c r="P921" s="24"/>
    </row>
    <row r="922" spans="1:16">
      <c r="A922" s="184" t="s">
        <v>2277</v>
      </c>
      <c r="B922" s="177" t="s">
        <v>566</v>
      </c>
      <c r="C922" s="177">
        <v>20120130</v>
      </c>
      <c r="D922" s="177">
        <v>3</v>
      </c>
      <c r="E922" s="177">
        <v>4</v>
      </c>
      <c r="F922" s="24" t="s">
        <v>120</v>
      </c>
      <c r="G922" s="24" t="s">
        <v>514</v>
      </c>
      <c r="H922" s="24">
        <v>4</v>
      </c>
      <c r="I922" s="24">
        <v>414</v>
      </c>
      <c r="J922" s="24" t="s">
        <v>523</v>
      </c>
      <c r="K922" s="85">
        <v>25.71</v>
      </c>
      <c r="L922" s="178">
        <v>5.15</v>
      </c>
      <c r="M922" s="178">
        <f>15+4*D922/3+4*(E922/2)/3</f>
        <v>21.666666666666668</v>
      </c>
      <c r="N922" s="178">
        <f>L922-M922</f>
        <v>-16.516666666666666</v>
      </c>
      <c r="O922" s="177">
        <f>SUMPRODUCT(TEXT(N922-{0,5,15,25,35},"0;\0")*{0,2,3,3,7})</f>
        <v>0</v>
      </c>
      <c r="P922" s="24"/>
    </row>
    <row r="923" spans="1:16">
      <c r="A923" s="184" t="s">
        <v>2278</v>
      </c>
      <c r="B923" s="177"/>
      <c r="C923" s="177"/>
      <c r="D923" s="177"/>
      <c r="E923" s="177"/>
      <c r="F923" s="24" t="s">
        <v>120</v>
      </c>
      <c r="G923" s="24" t="s">
        <v>514</v>
      </c>
      <c r="H923" s="24">
        <v>2</v>
      </c>
      <c r="I923" s="24">
        <v>223</v>
      </c>
      <c r="J923" s="44" t="s">
        <v>567</v>
      </c>
      <c r="K923" s="85">
        <v>25.71</v>
      </c>
      <c r="L923" s="178"/>
      <c r="M923" s="178"/>
      <c r="N923" s="178"/>
      <c r="O923" s="177"/>
      <c r="P923" s="24"/>
    </row>
    <row r="924" spans="1:16">
      <c r="A924" s="184" t="s">
        <v>2278</v>
      </c>
      <c r="B924" s="177"/>
      <c r="C924" s="177"/>
      <c r="D924" s="177"/>
      <c r="E924" s="177"/>
      <c r="F924" s="24" t="s">
        <v>88</v>
      </c>
      <c r="G924" s="24" t="s">
        <v>516</v>
      </c>
      <c r="H924" s="24">
        <v>3</v>
      </c>
      <c r="I924" s="24">
        <v>310</v>
      </c>
      <c r="J924" s="37" t="s">
        <v>325</v>
      </c>
      <c r="K924" s="85">
        <v>16.48</v>
      </c>
      <c r="L924" s="178"/>
      <c r="M924" s="178"/>
      <c r="N924" s="178"/>
      <c r="O924" s="177"/>
      <c r="P924" s="24"/>
    </row>
    <row r="925" spans="1:16">
      <c r="A925" s="184" t="s">
        <v>2278</v>
      </c>
      <c r="B925" s="177" t="s">
        <v>568</v>
      </c>
      <c r="C925" s="177">
        <v>20070090</v>
      </c>
      <c r="D925" s="177">
        <v>0</v>
      </c>
      <c r="E925" s="177">
        <v>8</v>
      </c>
      <c r="F925" s="24" t="s">
        <v>120</v>
      </c>
      <c r="G925" s="24" t="s">
        <v>514</v>
      </c>
      <c r="H925" s="24">
        <v>4</v>
      </c>
      <c r="I925" s="24">
        <v>412</v>
      </c>
      <c r="J925" s="24" t="s">
        <v>550</v>
      </c>
      <c r="K925" s="85">
        <v>25.84</v>
      </c>
      <c r="L925" s="178">
        <v>1.39</v>
      </c>
      <c r="M925" s="178">
        <f>15+4*D925/3+4*(E925/2)/3</f>
        <v>20.333333333333332</v>
      </c>
      <c r="N925" s="178">
        <f>L925-M925</f>
        <v>-18.943333333333332</v>
      </c>
      <c r="O925" s="177">
        <f>SUMPRODUCT(TEXT(N925-{0,5,15,25,35},"0;\0")*{0,2,3,3,7})</f>
        <v>0</v>
      </c>
      <c r="P925" s="24"/>
    </row>
    <row r="926" spans="1:16">
      <c r="A926" s="184" t="s">
        <v>2278</v>
      </c>
      <c r="B926" s="177"/>
      <c r="C926" s="177"/>
      <c r="D926" s="177"/>
      <c r="E926" s="177"/>
      <c r="F926" s="24" t="s">
        <v>88</v>
      </c>
      <c r="G926" s="24" t="s">
        <v>516</v>
      </c>
      <c r="H926" s="24">
        <v>3</v>
      </c>
      <c r="I926" s="24">
        <v>303</v>
      </c>
      <c r="J926" s="24" t="s">
        <v>517</v>
      </c>
      <c r="K926" s="85">
        <v>38</v>
      </c>
      <c r="L926" s="178"/>
      <c r="M926" s="178"/>
      <c r="N926" s="178"/>
      <c r="O926" s="177"/>
      <c r="P926" s="24"/>
    </row>
    <row r="927" spans="1:16">
      <c r="A927" s="184" t="s">
        <v>2278</v>
      </c>
      <c r="B927" s="177" t="s">
        <v>569</v>
      </c>
      <c r="C927" s="177">
        <v>20070034</v>
      </c>
      <c r="D927" s="177">
        <v>5</v>
      </c>
      <c r="E927" s="177">
        <v>7</v>
      </c>
      <c r="F927" s="22" t="s">
        <v>120</v>
      </c>
      <c r="G927" s="24" t="s">
        <v>514</v>
      </c>
      <c r="H927" s="24">
        <v>4</v>
      </c>
      <c r="I927" s="24">
        <v>415</v>
      </c>
      <c r="J927" s="24" t="s">
        <v>558</v>
      </c>
      <c r="K927" s="85">
        <v>38</v>
      </c>
      <c r="L927" s="178">
        <v>4.5599999999999996</v>
      </c>
      <c r="M927" s="178">
        <f>15+4*D927/3+4*(E927/2)/3</f>
        <v>26.333333333333336</v>
      </c>
      <c r="N927" s="178">
        <f>L927-M927</f>
        <v>-21.773333333333337</v>
      </c>
      <c r="O927" s="177">
        <f>SUMPRODUCT(TEXT(N927-{0,5,15,25,35},"0;\0")*{0,2,3,3,7})</f>
        <v>0</v>
      </c>
      <c r="P927" s="24"/>
    </row>
    <row r="928" spans="1:16">
      <c r="A928" s="184" t="s">
        <v>2279</v>
      </c>
      <c r="B928" s="177"/>
      <c r="C928" s="177"/>
      <c r="D928" s="177"/>
      <c r="E928" s="177"/>
      <c r="F928" s="24" t="s">
        <v>120</v>
      </c>
      <c r="G928" s="24" t="s">
        <v>524</v>
      </c>
      <c r="H928" s="24">
        <v>3</v>
      </c>
      <c r="I928" s="24">
        <v>317</v>
      </c>
      <c r="J928" s="37" t="s">
        <v>525</v>
      </c>
      <c r="K928" s="85">
        <v>53.02</v>
      </c>
      <c r="L928" s="178"/>
      <c r="M928" s="178"/>
      <c r="N928" s="178"/>
      <c r="O928" s="177"/>
      <c r="P928" s="24"/>
    </row>
    <row r="929" spans="1:16">
      <c r="A929" s="184" t="s">
        <v>2266</v>
      </c>
      <c r="B929" s="177" t="s">
        <v>570</v>
      </c>
      <c r="C929" s="177">
        <v>20040050</v>
      </c>
      <c r="D929" s="177">
        <v>0</v>
      </c>
      <c r="E929" s="177">
        <v>6</v>
      </c>
      <c r="F929" s="24" t="s">
        <v>120</v>
      </c>
      <c r="G929" s="24" t="s">
        <v>514</v>
      </c>
      <c r="H929" s="24">
        <v>4</v>
      </c>
      <c r="I929" s="24">
        <v>420</v>
      </c>
      <c r="J929" s="24" t="s">
        <v>515</v>
      </c>
      <c r="K929" s="85">
        <v>54</v>
      </c>
      <c r="L929" s="178">
        <v>4.95</v>
      </c>
      <c r="M929" s="178">
        <f>15+4*D929/3+4*(E929/2)/3</f>
        <v>19</v>
      </c>
      <c r="N929" s="178">
        <f>L929-M929</f>
        <v>-14.05</v>
      </c>
      <c r="O929" s="177">
        <f>SUMPRODUCT(TEXT(N929-{0,5,15,25,35},"0;\0")*{0,2,3,3,7})</f>
        <v>0</v>
      </c>
      <c r="P929" s="24"/>
    </row>
    <row r="930" spans="1:16">
      <c r="A930" s="184" t="s">
        <v>2266</v>
      </c>
      <c r="B930" s="177"/>
      <c r="C930" s="177"/>
      <c r="D930" s="177"/>
      <c r="E930" s="177"/>
      <c r="F930" s="24" t="s">
        <v>120</v>
      </c>
      <c r="G930" s="24" t="s">
        <v>514</v>
      </c>
      <c r="H930" s="24">
        <v>2</v>
      </c>
      <c r="I930" s="24">
        <v>221</v>
      </c>
      <c r="J930" s="44" t="s">
        <v>559</v>
      </c>
      <c r="K930" s="85">
        <v>25.71</v>
      </c>
      <c r="L930" s="178"/>
      <c r="M930" s="178"/>
      <c r="N930" s="178"/>
      <c r="O930" s="177"/>
      <c r="P930" s="24"/>
    </row>
    <row r="931" spans="1:16">
      <c r="A931" s="184" t="s">
        <v>2266</v>
      </c>
      <c r="B931" s="177"/>
      <c r="C931" s="177"/>
      <c r="D931" s="177"/>
      <c r="E931" s="177"/>
      <c r="F931" s="24" t="s">
        <v>120</v>
      </c>
      <c r="G931" s="24" t="s">
        <v>524</v>
      </c>
      <c r="H931" s="24">
        <v>4</v>
      </c>
      <c r="I931" s="24">
        <v>422</v>
      </c>
      <c r="J931" s="37" t="s">
        <v>571</v>
      </c>
      <c r="K931" s="85">
        <v>35.270000000000003</v>
      </c>
      <c r="L931" s="178"/>
      <c r="M931" s="178"/>
      <c r="N931" s="178"/>
      <c r="O931" s="177"/>
      <c r="P931" s="24"/>
    </row>
    <row r="932" spans="1:16">
      <c r="A932" s="184" t="s">
        <v>2266</v>
      </c>
      <c r="B932" s="177" t="s">
        <v>572</v>
      </c>
      <c r="C932" s="177">
        <v>20120033</v>
      </c>
      <c r="D932" s="177">
        <v>0</v>
      </c>
      <c r="E932" s="177">
        <v>4</v>
      </c>
      <c r="F932" s="22" t="s">
        <v>88</v>
      </c>
      <c r="G932" s="24" t="s">
        <v>516</v>
      </c>
      <c r="H932" s="24">
        <v>3</v>
      </c>
      <c r="I932" s="24" t="s">
        <v>531</v>
      </c>
      <c r="J932" s="24" t="s">
        <v>532</v>
      </c>
      <c r="K932" s="85">
        <v>38</v>
      </c>
      <c r="L932" s="178">
        <v>4.13</v>
      </c>
      <c r="M932" s="178">
        <f>15+4*D932/3+4*(E932/2)/3</f>
        <v>17.666666666666668</v>
      </c>
      <c r="N932" s="178">
        <f>L932-M932</f>
        <v>-13.536666666666669</v>
      </c>
      <c r="O932" s="177">
        <f>SUMPRODUCT(TEXT(N932-{0,5,15,25,35},"0;\0")*{0,2,3,3,7})</f>
        <v>0</v>
      </c>
      <c r="P932" s="24"/>
    </row>
    <row r="933" spans="1:16">
      <c r="A933" s="184" t="s">
        <v>2266</v>
      </c>
      <c r="B933" s="177"/>
      <c r="C933" s="177"/>
      <c r="D933" s="177"/>
      <c r="E933" s="177"/>
      <c r="F933" s="24" t="s">
        <v>120</v>
      </c>
      <c r="G933" s="24" t="s">
        <v>524</v>
      </c>
      <c r="H933" s="24">
        <v>3</v>
      </c>
      <c r="I933" s="24">
        <v>318</v>
      </c>
      <c r="J933" s="37" t="s">
        <v>532</v>
      </c>
      <c r="K933" s="85">
        <v>53.02</v>
      </c>
      <c r="L933" s="178"/>
      <c r="M933" s="178"/>
      <c r="N933" s="178"/>
      <c r="O933" s="177"/>
      <c r="P933" s="24"/>
    </row>
    <row r="934" spans="1:16">
      <c r="A934" s="184" t="s">
        <v>2266</v>
      </c>
      <c r="B934" s="177" t="s">
        <v>573</v>
      </c>
      <c r="C934" s="177">
        <v>19960054</v>
      </c>
      <c r="D934" s="177">
        <v>0</v>
      </c>
      <c r="E934" s="177">
        <v>7</v>
      </c>
      <c r="F934" s="24" t="s">
        <v>120</v>
      </c>
      <c r="G934" s="24" t="s">
        <v>514</v>
      </c>
      <c r="H934" s="24">
        <v>4</v>
      </c>
      <c r="I934" s="24">
        <v>414</v>
      </c>
      <c r="J934" s="24" t="s">
        <v>523</v>
      </c>
      <c r="K934" s="85">
        <v>25.71</v>
      </c>
      <c r="L934" s="178">
        <v>1.85</v>
      </c>
      <c r="M934" s="178">
        <f>15+4*D934/3+4*(E934/2)/3</f>
        <v>19.666666666666668</v>
      </c>
      <c r="N934" s="178">
        <f>L934-M934</f>
        <v>-17.816666666666666</v>
      </c>
      <c r="O934" s="177">
        <f>SUMPRODUCT(TEXT(N934-{0,5,15,25,35},"0;\0")*{0,2,3,3,7})</f>
        <v>0</v>
      </c>
      <c r="P934" s="24"/>
    </row>
    <row r="935" spans="1:16">
      <c r="A935" s="184" t="s">
        <v>2280</v>
      </c>
      <c r="B935" s="177"/>
      <c r="C935" s="177"/>
      <c r="D935" s="177"/>
      <c r="E935" s="177"/>
      <c r="F935" s="24" t="s">
        <v>88</v>
      </c>
      <c r="G935" s="24" t="s">
        <v>516</v>
      </c>
      <c r="H935" s="24">
        <v>3</v>
      </c>
      <c r="I935" s="24">
        <v>304</v>
      </c>
      <c r="J935" s="24" t="s">
        <v>517</v>
      </c>
      <c r="K935" s="85">
        <v>37.89</v>
      </c>
      <c r="L935" s="178"/>
      <c r="M935" s="178"/>
      <c r="N935" s="178"/>
      <c r="O935" s="177"/>
      <c r="P935" s="24"/>
    </row>
    <row r="936" spans="1:16">
      <c r="A936" s="184" t="s">
        <v>2280</v>
      </c>
      <c r="B936" s="177" t="s">
        <v>574</v>
      </c>
      <c r="C936" s="177">
        <v>20040035</v>
      </c>
      <c r="D936" s="177">
        <v>5</v>
      </c>
      <c r="E936" s="177">
        <v>0</v>
      </c>
      <c r="F936" s="22" t="s">
        <v>88</v>
      </c>
      <c r="G936" s="24" t="s">
        <v>516</v>
      </c>
      <c r="H936" s="24">
        <v>3</v>
      </c>
      <c r="I936" s="24" t="s">
        <v>534</v>
      </c>
      <c r="J936" s="24" t="s">
        <v>535</v>
      </c>
      <c r="K936" s="85">
        <v>36</v>
      </c>
      <c r="L936" s="178">
        <v>8.68</v>
      </c>
      <c r="M936" s="178">
        <f>15+4*D936/3+4*(E936/2)/3</f>
        <v>21.666666666666668</v>
      </c>
      <c r="N936" s="178">
        <f>L936-M936</f>
        <v>-12.986666666666668</v>
      </c>
      <c r="O936" s="177">
        <f>SUMPRODUCT(TEXT(N936-{0,5,15,25,35},"0;\0")*{0,2,3,3,7})</f>
        <v>0</v>
      </c>
      <c r="P936" s="24"/>
    </row>
    <row r="937" spans="1:16">
      <c r="A937" s="184" t="s">
        <v>2281</v>
      </c>
      <c r="B937" s="177"/>
      <c r="C937" s="177"/>
      <c r="D937" s="177"/>
      <c r="E937" s="177"/>
      <c r="F937" s="24" t="s">
        <v>88</v>
      </c>
      <c r="G937" s="24" t="s">
        <v>516</v>
      </c>
      <c r="H937" s="24">
        <v>3</v>
      </c>
      <c r="I937" s="24">
        <v>307</v>
      </c>
      <c r="J937" s="37" t="s">
        <v>575</v>
      </c>
      <c r="K937" s="85">
        <v>16.48</v>
      </c>
      <c r="L937" s="178"/>
      <c r="M937" s="178"/>
      <c r="N937" s="178"/>
      <c r="O937" s="177"/>
      <c r="P937" s="24"/>
    </row>
    <row r="938" spans="1:16">
      <c r="A938" s="184" t="s">
        <v>2281</v>
      </c>
      <c r="B938" s="177"/>
      <c r="C938" s="177"/>
      <c r="D938" s="177"/>
      <c r="E938" s="177"/>
      <c r="F938" s="24" t="s">
        <v>88</v>
      </c>
      <c r="G938" s="24" t="s">
        <v>516</v>
      </c>
      <c r="H938" s="24">
        <v>3</v>
      </c>
      <c r="I938" s="24">
        <v>311</v>
      </c>
      <c r="J938" s="37" t="s">
        <v>542</v>
      </c>
      <c r="K938" s="85">
        <v>89.61</v>
      </c>
      <c r="L938" s="178"/>
      <c r="M938" s="178"/>
      <c r="N938" s="178"/>
      <c r="O938" s="177"/>
      <c r="P938" s="24"/>
    </row>
    <row r="939" spans="1:16">
      <c r="A939" s="184" t="s">
        <v>2281</v>
      </c>
      <c r="B939" s="177" t="s">
        <v>576</v>
      </c>
      <c r="C939" s="177">
        <v>20080020</v>
      </c>
      <c r="D939" s="177">
        <v>0</v>
      </c>
      <c r="E939" s="177">
        <v>0</v>
      </c>
      <c r="F939" s="24" t="s">
        <v>120</v>
      </c>
      <c r="G939" s="24" t="s">
        <v>514</v>
      </c>
      <c r="H939" s="24">
        <v>4</v>
      </c>
      <c r="I939" s="24">
        <v>411</v>
      </c>
      <c r="J939" s="24" t="s">
        <v>527</v>
      </c>
      <c r="K939" s="85">
        <v>26</v>
      </c>
      <c r="L939" s="178">
        <v>3.23</v>
      </c>
      <c r="M939" s="178">
        <f>15+4*D939/3+4*(E939/2)/3</f>
        <v>15</v>
      </c>
      <c r="N939" s="178">
        <f>L939-M939</f>
        <v>-11.77</v>
      </c>
      <c r="O939" s="177">
        <f>SUMPRODUCT(TEXT(N939-{0,5,15,25,35},"0;\0")*{0,2,3,3,7})</f>
        <v>0</v>
      </c>
      <c r="P939" s="24"/>
    </row>
    <row r="940" spans="1:16">
      <c r="A940" s="184" t="s">
        <v>2282</v>
      </c>
      <c r="B940" s="177"/>
      <c r="C940" s="177"/>
      <c r="D940" s="177"/>
      <c r="E940" s="177"/>
      <c r="F940" s="24" t="s">
        <v>120</v>
      </c>
      <c r="G940" s="24" t="s">
        <v>514</v>
      </c>
      <c r="H940" s="24">
        <v>2</v>
      </c>
      <c r="I940" s="24">
        <v>221</v>
      </c>
      <c r="J940" s="44" t="s">
        <v>559</v>
      </c>
      <c r="K940" s="85">
        <v>25.71</v>
      </c>
      <c r="L940" s="178"/>
      <c r="M940" s="178"/>
      <c r="N940" s="178"/>
      <c r="O940" s="177"/>
      <c r="P940" s="24"/>
    </row>
    <row r="941" spans="1:16">
      <c r="A941" s="184" t="s">
        <v>2282</v>
      </c>
      <c r="B941" s="177" t="s">
        <v>577</v>
      </c>
      <c r="C941" s="177">
        <v>20030020</v>
      </c>
      <c r="D941" s="177">
        <v>0</v>
      </c>
      <c r="E941" s="177">
        <v>8</v>
      </c>
      <c r="F941" s="24" t="s">
        <v>120</v>
      </c>
      <c r="G941" s="24" t="s">
        <v>514</v>
      </c>
      <c r="H941" s="24">
        <v>4</v>
      </c>
      <c r="I941" s="24">
        <v>412</v>
      </c>
      <c r="J941" s="24" t="s">
        <v>550</v>
      </c>
      <c r="K941" s="85">
        <v>25.84</v>
      </c>
      <c r="L941" s="178">
        <v>1.39</v>
      </c>
      <c r="M941" s="178">
        <f>15+4*D941/3+4*(E941/2)/3</f>
        <v>20.333333333333332</v>
      </c>
      <c r="N941" s="178">
        <f>L941-M941</f>
        <v>-18.943333333333332</v>
      </c>
      <c r="O941" s="177">
        <f>SUMPRODUCT(TEXT(N941-{0,5,15,25,35},"0;\0")*{0,2,3,3,7})</f>
        <v>0</v>
      </c>
      <c r="P941" s="24"/>
    </row>
    <row r="942" spans="1:16">
      <c r="A942" s="184" t="s">
        <v>2282</v>
      </c>
      <c r="B942" s="177"/>
      <c r="C942" s="177"/>
      <c r="D942" s="177"/>
      <c r="E942" s="177"/>
      <c r="F942" s="24" t="s">
        <v>88</v>
      </c>
      <c r="G942" s="24" t="s">
        <v>516</v>
      </c>
      <c r="H942" s="24">
        <v>3</v>
      </c>
      <c r="I942" s="24">
        <v>302</v>
      </c>
      <c r="J942" s="24" t="s">
        <v>517</v>
      </c>
      <c r="K942" s="85">
        <v>38</v>
      </c>
      <c r="L942" s="178"/>
      <c r="M942" s="178"/>
      <c r="N942" s="178"/>
      <c r="O942" s="177"/>
      <c r="P942" s="24"/>
    </row>
    <row r="943" spans="1:16">
      <c r="A943" s="184" t="s">
        <v>512</v>
      </c>
      <c r="B943" s="177" t="s">
        <v>578</v>
      </c>
      <c r="C943" s="177">
        <v>20040045</v>
      </c>
      <c r="D943" s="177">
        <v>0</v>
      </c>
      <c r="E943" s="177">
        <v>0</v>
      </c>
      <c r="F943" s="24" t="s">
        <v>120</v>
      </c>
      <c r="G943" s="24" t="s">
        <v>514</v>
      </c>
      <c r="H943" s="24">
        <v>4</v>
      </c>
      <c r="I943" s="24">
        <v>412</v>
      </c>
      <c r="J943" s="24" t="s">
        <v>550</v>
      </c>
      <c r="K943" s="85">
        <v>25.84</v>
      </c>
      <c r="L943" s="178">
        <v>3.8</v>
      </c>
      <c r="M943" s="178">
        <f>15+4*D943/3+4*(E943/2)/3</f>
        <v>15</v>
      </c>
      <c r="N943" s="178">
        <f>L943-M943</f>
        <v>-11.2</v>
      </c>
      <c r="O943" s="177">
        <f>SUMPRODUCT(TEXT(N943-{0,5,15,25,35},"0;\0")*{0,2,3,3,7})</f>
        <v>0</v>
      </c>
      <c r="P943" s="24"/>
    </row>
    <row r="944" spans="1:16">
      <c r="A944" s="184" t="s">
        <v>512</v>
      </c>
      <c r="B944" s="177"/>
      <c r="C944" s="177"/>
      <c r="D944" s="177"/>
      <c r="E944" s="177"/>
      <c r="F944" s="24" t="s">
        <v>120</v>
      </c>
      <c r="G944" s="24" t="s">
        <v>524</v>
      </c>
      <c r="H944" s="24">
        <v>3</v>
      </c>
      <c r="I944" s="24">
        <v>317</v>
      </c>
      <c r="J944" s="37" t="s">
        <v>525</v>
      </c>
      <c r="K944" s="85">
        <v>53.02</v>
      </c>
      <c r="L944" s="178"/>
      <c r="M944" s="178"/>
      <c r="N944" s="178"/>
      <c r="O944" s="177"/>
      <c r="P944" s="24"/>
    </row>
    <row r="945" spans="1:16">
      <c r="A945" s="184" t="s">
        <v>2266</v>
      </c>
      <c r="B945" s="177" t="s">
        <v>579</v>
      </c>
      <c r="C945" s="177">
        <v>20140062</v>
      </c>
      <c r="D945" s="177">
        <v>0</v>
      </c>
      <c r="E945" s="177">
        <v>7</v>
      </c>
      <c r="F945" s="24" t="s">
        <v>120</v>
      </c>
      <c r="G945" s="24" t="s">
        <v>514</v>
      </c>
      <c r="H945" s="24">
        <v>4</v>
      </c>
      <c r="I945" s="24">
        <v>415</v>
      </c>
      <c r="J945" s="24" t="s">
        <v>558</v>
      </c>
      <c r="K945" s="85">
        <v>25.71</v>
      </c>
      <c r="L945" s="178">
        <v>4.5599999999999996</v>
      </c>
      <c r="M945" s="178">
        <f>15+4*D945/3+4*(E945/2)/3</f>
        <v>19.666666666666668</v>
      </c>
      <c r="N945" s="178">
        <f>L945-M945</f>
        <v>-15.106666666666669</v>
      </c>
      <c r="O945" s="177">
        <f>SUMPRODUCT(TEXT(N945-{0,5,15,25,35},"0;\0")*{0,2,3,3,7})</f>
        <v>0</v>
      </c>
      <c r="P945" s="24"/>
    </row>
    <row r="946" spans="1:16">
      <c r="A946" s="184" t="s">
        <v>2266</v>
      </c>
      <c r="B946" s="177"/>
      <c r="C946" s="177"/>
      <c r="D946" s="177"/>
      <c r="E946" s="177"/>
      <c r="F946" s="24" t="s">
        <v>88</v>
      </c>
      <c r="G946" s="24" t="s">
        <v>516</v>
      </c>
      <c r="H946" s="24">
        <v>3</v>
      </c>
      <c r="I946" s="24">
        <v>302</v>
      </c>
      <c r="J946" s="24" t="s">
        <v>517</v>
      </c>
      <c r="K946" s="85">
        <v>17.63</v>
      </c>
      <c r="L946" s="178"/>
      <c r="M946" s="178"/>
      <c r="N946" s="178"/>
      <c r="O946" s="177"/>
      <c r="P946" s="24"/>
    </row>
    <row r="947" spans="1:16">
      <c r="A947" s="184" t="s">
        <v>2266</v>
      </c>
      <c r="B947" s="177"/>
      <c r="C947" s="177"/>
      <c r="D947" s="177"/>
      <c r="E947" s="177"/>
      <c r="F947" s="24" t="s">
        <v>120</v>
      </c>
      <c r="G947" s="24" t="s">
        <v>524</v>
      </c>
      <c r="H947" s="24">
        <v>3</v>
      </c>
      <c r="I947" s="24">
        <v>317</v>
      </c>
      <c r="J947" s="37" t="s">
        <v>525</v>
      </c>
      <c r="K947" s="85">
        <v>53.02</v>
      </c>
      <c r="L947" s="178"/>
      <c r="M947" s="178"/>
      <c r="N947" s="178"/>
      <c r="O947" s="177"/>
      <c r="P947" s="24"/>
    </row>
    <row r="948" spans="1:16">
      <c r="A948" s="184" t="s">
        <v>2266</v>
      </c>
      <c r="B948" s="177" t="s">
        <v>580</v>
      </c>
      <c r="C948" s="177">
        <v>20010042</v>
      </c>
      <c r="D948" s="177">
        <v>2</v>
      </c>
      <c r="E948" s="177">
        <v>3</v>
      </c>
      <c r="F948" s="24" t="s">
        <v>120</v>
      </c>
      <c r="G948" s="24" t="s">
        <v>514</v>
      </c>
      <c r="H948" s="24">
        <v>4</v>
      </c>
      <c r="I948" s="24">
        <v>414</v>
      </c>
      <c r="J948" s="24" t="s">
        <v>523</v>
      </c>
      <c r="K948" s="85">
        <v>25.71</v>
      </c>
      <c r="L948" s="178">
        <v>13.9</v>
      </c>
      <c r="M948" s="178">
        <f>15+4*D948/3+4*(E948/2)/3</f>
        <v>19.666666666666668</v>
      </c>
      <c r="N948" s="178">
        <f>L948-M948</f>
        <v>-5.7666666666666675</v>
      </c>
      <c r="O948" s="177">
        <f>SUMPRODUCT(TEXT(N948-{0,5,15,25,35},"0;\0")*{0,2,3,3,7})</f>
        <v>0</v>
      </c>
      <c r="P948" s="24"/>
    </row>
    <row r="949" spans="1:16">
      <c r="A949" s="184" t="s">
        <v>2283</v>
      </c>
      <c r="B949" s="177"/>
      <c r="C949" s="177"/>
      <c r="D949" s="177"/>
      <c r="E949" s="177"/>
      <c r="F949" s="22" t="s">
        <v>120</v>
      </c>
      <c r="G949" s="24" t="s">
        <v>514</v>
      </c>
      <c r="H949" s="24">
        <v>4</v>
      </c>
      <c r="I949" s="24">
        <v>418</v>
      </c>
      <c r="J949" s="24" t="s">
        <v>547</v>
      </c>
      <c r="K949" s="85">
        <v>52</v>
      </c>
      <c r="L949" s="178"/>
      <c r="M949" s="178"/>
      <c r="N949" s="178"/>
      <c r="O949" s="177"/>
      <c r="P949" s="24"/>
    </row>
    <row r="950" spans="1:16">
      <c r="A950" s="184" t="s">
        <v>2283</v>
      </c>
      <c r="B950" s="177"/>
      <c r="C950" s="177"/>
      <c r="D950" s="177"/>
      <c r="E950" s="177"/>
      <c r="F950" s="22" t="s">
        <v>120</v>
      </c>
      <c r="G950" s="24" t="s">
        <v>514</v>
      </c>
      <c r="H950" s="24">
        <v>3</v>
      </c>
      <c r="I950" s="24">
        <v>128</v>
      </c>
      <c r="J950" s="24" t="s">
        <v>581</v>
      </c>
      <c r="K950" s="85">
        <v>60</v>
      </c>
      <c r="L950" s="178"/>
      <c r="M950" s="178"/>
      <c r="N950" s="178"/>
      <c r="O950" s="177"/>
      <c r="P950" s="24"/>
    </row>
    <row r="951" spans="1:16">
      <c r="A951" s="184" t="s">
        <v>2283</v>
      </c>
      <c r="B951" s="177"/>
      <c r="C951" s="177"/>
      <c r="D951" s="177"/>
      <c r="E951" s="177"/>
      <c r="F951" s="24" t="s">
        <v>88</v>
      </c>
      <c r="G951" s="24" t="s">
        <v>516</v>
      </c>
      <c r="H951" s="24">
        <v>3</v>
      </c>
      <c r="I951" s="24">
        <v>313</v>
      </c>
      <c r="J951" s="37" t="s">
        <v>315</v>
      </c>
      <c r="K951" s="85">
        <v>16.48</v>
      </c>
      <c r="L951" s="178"/>
      <c r="M951" s="178"/>
      <c r="N951" s="178"/>
      <c r="O951" s="177"/>
      <c r="P951" s="24"/>
    </row>
    <row r="952" spans="1:16">
      <c r="A952" s="184" t="s">
        <v>2283</v>
      </c>
      <c r="B952" s="177" t="s">
        <v>582</v>
      </c>
      <c r="C952" s="177">
        <v>19880008</v>
      </c>
      <c r="D952" s="177">
        <v>0</v>
      </c>
      <c r="E952" s="177">
        <v>0</v>
      </c>
      <c r="F952" s="22" t="s">
        <v>88</v>
      </c>
      <c r="G952" s="24" t="s">
        <v>516</v>
      </c>
      <c r="H952" s="24">
        <v>3</v>
      </c>
      <c r="I952" s="24" t="s">
        <v>534</v>
      </c>
      <c r="J952" s="24" t="s">
        <v>535</v>
      </c>
      <c r="K952" s="85">
        <v>36</v>
      </c>
      <c r="L952" s="178">
        <v>4.2</v>
      </c>
      <c r="M952" s="178">
        <f>15+4*D952/3+4*(E952/2)/3</f>
        <v>15</v>
      </c>
      <c r="N952" s="178">
        <f>L952-M952</f>
        <v>-10.8</v>
      </c>
      <c r="O952" s="177">
        <f>SUMPRODUCT(TEXT(N952-{0,5,15,25,35},"0;\0")*{0,2,3,3,7})</f>
        <v>0</v>
      </c>
      <c r="P952" s="24"/>
    </row>
    <row r="953" spans="1:16">
      <c r="A953" s="184" t="s">
        <v>2284</v>
      </c>
      <c r="B953" s="177"/>
      <c r="C953" s="177"/>
      <c r="D953" s="177"/>
      <c r="E953" s="177"/>
      <c r="F953" s="24" t="s">
        <v>88</v>
      </c>
      <c r="G953" s="24" t="s">
        <v>516</v>
      </c>
      <c r="H953" s="24">
        <v>3</v>
      </c>
      <c r="I953" s="24">
        <v>307</v>
      </c>
      <c r="J953" s="37" t="s">
        <v>575</v>
      </c>
      <c r="K953" s="85">
        <v>16.48</v>
      </c>
      <c r="L953" s="178"/>
      <c r="M953" s="178"/>
      <c r="N953" s="178"/>
      <c r="O953" s="177"/>
      <c r="P953" s="24"/>
    </row>
    <row r="954" spans="1:16">
      <c r="A954" s="184" t="s">
        <v>2284</v>
      </c>
      <c r="B954" s="177" t="s">
        <v>583</v>
      </c>
      <c r="C954" s="177">
        <v>20010046</v>
      </c>
      <c r="D954" s="177">
        <v>0</v>
      </c>
      <c r="E954" s="177">
        <v>8</v>
      </c>
      <c r="F954" s="24" t="s">
        <v>120</v>
      </c>
      <c r="G954" s="24" t="s">
        <v>514</v>
      </c>
      <c r="H954" s="24">
        <v>4</v>
      </c>
      <c r="I954" s="24">
        <v>411</v>
      </c>
      <c r="J954" s="24" t="s">
        <v>527</v>
      </c>
      <c r="K954" s="85">
        <v>26</v>
      </c>
      <c r="L954" s="178">
        <v>3.23</v>
      </c>
      <c r="M954" s="178">
        <f>15+4*D954/3+4*(E954/2)/3</f>
        <v>20.333333333333332</v>
      </c>
      <c r="N954" s="178">
        <f>L954-M954</f>
        <v>-17.103333333333332</v>
      </c>
      <c r="O954" s="177">
        <f>SUMPRODUCT(TEXT(N954-{0,5,15,25,35},"0;\0")*{0,2,3,3,7})</f>
        <v>0</v>
      </c>
      <c r="P954" s="24"/>
    </row>
    <row r="955" spans="1:16">
      <c r="A955" s="184" t="s">
        <v>2284</v>
      </c>
      <c r="B955" s="177"/>
      <c r="C955" s="177"/>
      <c r="D955" s="177"/>
      <c r="E955" s="177"/>
      <c r="F955" s="24" t="s">
        <v>88</v>
      </c>
      <c r="G955" s="24" t="s">
        <v>516</v>
      </c>
      <c r="H955" s="24">
        <v>3</v>
      </c>
      <c r="I955" s="24">
        <v>301</v>
      </c>
      <c r="J955" s="24" t="s">
        <v>517</v>
      </c>
      <c r="K955" s="85">
        <v>37.89</v>
      </c>
      <c r="L955" s="178"/>
      <c r="M955" s="178"/>
      <c r="N955" s="178"/>
      <c r="O955" s="177"/>
      <c r="P955" s="24"/>
    </row>
    <row r="956" spans="1:16">
      <c r="A956" s="184" t="s">
        <v>2284</v>
      </c>
      <c r="B956" s="177" t="s">
        <v>584</v>
      </c>
      <c r="C956" s="177">
        <v>19960077</v>
      </c>
      <c r="D956" s="177">
        <v>7</v>
      </c>
      <c r="E956" s="177">
        <v>5</v>
      </c>
      <c r="F956" s="24" t="s">
        <v>120</v>
      </c>
      <c r="G956" s="24" t="s">
        <v>514</v>
      </c>
      <c r="H956" s="24">
        <v>4</v>
      </c>
      <c r="I956" s="24">
        <v>414</v>
      </c>
      <c r="J956" s="24" t="s">
        <v>523</v>
      </c>
      <c r="K956" s="85">
        <v>25.71</v>
      </c>
      <c r="L956" s="178">
        <v>17.98</v>
      </c>
      <c r="M956" s="178">
        <f>15+4*D956/3+4*(E956/2)/3</f>
        <v>27.666666666666668</v>
      </c>
      <c r="N956" s="178">
        <f>L956-M956</f>
        <v>-9.6866666666666674</v>
      </c>
      <c r="O956" s="177">
        <f>SUMPRODUCT(TEXT(N956-{0,5,15,25,35},"0;\0")*{0,2,3,3,7})</f>
        <v>0</v>
      </c>
      <c r="P956" s="24"/>
    </row>
    <row r="957" spans="1:16">
      <c r="A957" s="184" t="s">
        <v>2285</v>
      </c>
      <c r="B957" s="177"/>
      <c r="C957" s="177"/>
      <c r="D957" s="177"/>
      <c r="E957" s="177"/>
      <c r="F957" s="24" t="s">
        <v>88</v>
      </c>
      <c r="G957" s="24" t="s">
        <v>516</v>
      </c>
      <c r="H957" s="24">
        <v>3</v>
      </c>
      <c r="I957" s="24">
        <v>313</v>
      </c>
      <c r="J957" s="37" t="s">
        <v>315</v>
      </c>
      <c r="K957" s="85">
        <v>16.48</v>
      </c>
      <c r="L957" s="178"/>
      <c r="M957" s="178"/>
      <c r="N957" s="178"/>
      <c r="O957" s="177"/>
      <c r="P957" s="24"/>
    </row>
    <row r="958" spans="1:16">
      <c r="A958" s="184" t="s">
        <v>2285</v>
      </c>
      <c r="B958" s="177" t="s">
        <v>585</v>
      </c>
      <c r="C958" s="177">
        <v>20080018</v>
      </c>
      <c r="D958" s="177">
        <v>0</v>
      </c>
      <c r="E958" s="177">
        <v>0</v>
      </c>
      <c r="F958" s="24" t="s">
        <v>120</v>
      </c>
      <c r="G958" s="24" t="s">
        <v>514</v>
      </c>
      <c r="H958" s="24">
        <v>4</v>
      </c>
      <c r="I958" s="24">
        <v>412</v>
      </c>
      <c r="J958" s="24" t="s">
        <v>550</v>
      </c>
      <c r="K958" s="85">
        <v>25.84</v>
      </c>
      <c r="L958" s="178">
        <v>3.8</v>
      </c>
      <c r="M958" s="178">
        <f>15+4*D958/3+4*(E958/2)/3</f>
        <v>15</v>
      </c>
      <c r="N958" s="178">
        <f>L958-M958</f>
        <v>-11.2</v>
      </c>
      <c r="O958" s="177">
        <f>SUMPRODUCT(TEXT(N958-{0,5,15,25,35},"0;\0")*{0,2,3,3,7})</f>
        <v>0</v>
      </c>
      <c r="P958" s="24"/>
    </row>
    <row r="959" spans="1:16">
      <c r="A959" s="184" t="s">
        <v>2286</v>
      </c>
      <c r="B959" s="177"/>
      <c r="C959" s="177"/>
      <c r="D959" s="177"/>
      <c r="E959" s="177"/>
      <c r="F959" s="24" t="s">
        <v>88</v>
      </c>
      <c r="G959" s="24" t="s">
        <v>516</v>
      </c>
      <c r="H959" s="24">
        <v>3</v>
      </c>
      <c r="I959" s="24">
        <v>303</v>
      </c>
      <c r="J959" s="24" t="s">
        <v>517</v>
      </c>
      <c r="K959" s="85">
        <v>38</v>
      </c>
      <c r="L959" s="178"/>
      <c r="M959" s="178"/>
      <c r="N959" s="178"/>
      <c r="O959" s="177"/>
      <c r="P959" s="24"/>
    </row>
    <row r="960" spans="1:16">
      <c r="A960" s="184" t="s">
        <v>2286</v>
      </c>
      <c r="B960" s="177"/>
      <c r="C960" s="177"/>
      <c r="D960" s="177"/>
      <c r="E960" s="177"/>
      <c r="F960" s="24" t="s">
        <v>120</v>
      </c>
      <c r="G960" s="24" t="s">
        <v>524</v>
      </c>
      <c r="H960" s="24">
        <v>3</v>
      </c>
      <c r="I960" s="24">
        <v>317</v>
      </c>
      <c r="J960" s="37" t="s">
        <v>525</v>
      </c>
      <c r="K960" s="85">
        <v>53.02</v>
      </c>
      <c r="L960" s="178"/>
      <c r="M960" s="178"/>
      <c r="N960" s="178"/>
      <c r="O960" s="177"/>
      <c r="P960" s="24"/>
    </row>
    <row r="961" spans="1:16">
      <c r="A961" s="184" t="s">
        <v>2266</v>
      </c>
      <c r="B961" s="177" t="s">
        <v>586</v>
      </c>
      <c r="C961" s="177">
        <v>20140050</v>
      </c>
      <c r="D961" s="177">
        <v>0</v>
      </c>
      <c r="E961" s="177">
        <v>0</v>
      </c>
      <c r="F961" s="22" t="s">
        <v>88</v>
      </c>
      <c r="G961" s="24" t="s">
        <v>516</v>
      </c>
      <c r="H961" s="24">
        <v>3</v>
      </c>
      <c r="I961" s="24" t="s">
        <v>534</v>
      </c>
      <c r="J961" s="24" t="s">
        <v>535</v>
      </c>
      <c r="K961" s="85">
        <v>36</v>
      </c>
      <c r="L961" s="178">
        <v>1.63</v>
      </c>
      <c r="M961" s="178">
        <f>15+4*D961/3+4*(E961/2)/3</f>
        <v>15</v>
      </c>
      <c r="N961" s="178">
        <f>L961-M961</f>
        <v>-13.370000000000001</v>
      </c>
      <c r="O961" s="177">
        <f>SUMPRODUCT(TEXT(N961-{0,5,15,25,35},"0;\0")*{0,2,3,3,7})</f>
        <v>0</v>
      </c>
      <c r="P961" s="24"/>
    </row>
    <row r="962" spans="1:16">
      <c r="A962" s="184" t="s">
        <v>2287</v>
      </c>
      <c r="B962" s="177"/>
      <c r="C962" s="177"/>
      <c r="D962" s="177"/>
      <c r="E962" s="177"/>
      <c r="F962" s="22" t="s">
        <v>120</v>
      </c>
      <c r="G962" s="24" t="s">
        <v>514</v>
      </c>
      <c r="H962" s="24">
        <v>4</v>
      </c>
      <c r="I962" s="24">
        <v>416</v>
      </c>
      <c r="J962" s="24" t="s">
        <v>543</v>
      </c>
      <c r="K962" s="85">
        <v>52</v>
      </c>
      <c r="L962" s="178"/>
      <c r="M962" s="178"/>
      <c r="N962" s="178"/>
      <c r="O962" s="177"/>
      <c r="P962" s="24"/>
    </row>
    <row r="963" spans="1:16">
      <c r="A963" s="184" t="s">
        <v>2287</v>
      </c>
      <c r="B963" s="177" t="s">
        <v>587</v>
      </c>
      <c r="C963" s="177">
        <v>20170017</v>
      </c>
      <c r="D963" s="177">
        <v>0</v>
      </c>
      <c r="E963" s="177">
        <v>8</v>
      </c>
      <c r="F963" s="24" t="s">
        <v>120</v>
      </c>
      <c r="G963" s="24" t="s">
        <v>514</v>
      </c>
      <c r="H963" s="24">
        <v>4</v>
      </c>
      <c r="I963" s="24">
        <v>412</v>
      </c>
      <c r="J963" s="24" t="s">
        <v>550</v>
      </c>
      <c r="K963" s="85">
        <v>25.84</v>
      </c>
      <c r="L963" s="25">
        <v>1.39</v>
      </c>
      <c r="M963" s="25">
        <f>15+4*D963/3+4*(E963/2)/3</f>
        <v>20.333333333333332</v>
      </c>
      <c r="N963" s="25">
        <f>L963-M963</f>
        <v>-18.943333333333332</v>
      </c>
      <c r="O963" s="177">
        <f>SUMPRODUCT(TEXT(N963-{0,5,15,25,35},"0;\0")*{0,2,3,3,7})</f>
        <v>0</v>
      </c>
      <c r="P963" s="24"/>
    </row>
    <row r="964" spans="1:16">
      <c r="A964" s="184" t="s">
        <v>2287</v>
      </c>
      <c r="B964" s="177"/>
      <c r="C964" s="177"/>
      <c r="D964" s="177"/>
      <c r="E964" s="177"/>
      <c r="F964" s="24" t="s">
        <v>88</v>
      </c>
      <c r="G964" s="24" t="s">
        <v>516</v>
      </c>
      <c r="H964" s="24">
        <v>3</v>
      </c>
      <c r="I964" s="24">
        <v>303</v>
      </c>
      <c r="J964" s="24" t="s">
        <v>517</v>
      </c>
      <c r="K964" s="85">
        <v>38</v>
      </c>
      <c r="L964" s="178">
        <v>2.2400000000000002</v>
      </c>
      <c r="M964" s="178">
        <f>15+4*D964/3+4*(E964/2)/3</f>
        <v>15</v>
      </c>
      <c r="N964" s="178">
        <f>L964-M964</f>
        <v>-12.76</v>
      </c>
      <c r="O964" s="177"/>
      <c r="P964" s="24"/>
    </row>
    <row r="965" spans="1:16">
      <c r="A965" s="184" t="s">
        <v>2287</v>
      </c>
      <c r="B965" s="177"/>
      <c r="C965" s="177"/>
      <c r="D965" s="177"/>
      <c r="E965" s="177"/>
      <c r="F965" s="22" t="s">
        <v>120</v>
      </c>
      <c r="G965" s="24" t="s">
        <v>514</v>
      </c>
      <c r="H965" s="24">
        <v>4</v>
      </c>
      <c r="I965" s="24">
        <v>418</v>
      </c>
      <c r="J965" s="24" t="s">
        <v>588</v>
      </c>
      <c r="K965" s="85">
        <v>52</v>
      </c>
      <c r="L965" s="178"/>
      <c r="M965" s="178"/>
      <c r="N965" s="178"/>
      <c r="O965" s="177"/>
      <c r="P965" s="24"/>
    </row>
    <row r="966" spans="1:16">
      <c r="A966" s="184" t="s">
        <v>2287</v>
      </c>
      <c r="B966" s="177" t="s">
        <v>589</v>
      </c>
      <c r="C966" s="177">
        <v>20090060</v>
      </c>
      <c r="D966" s="177">
        <v>1</v>
      </c>
      <c r="E966" s="177">
        <v>6</v>
      </c>
      <c r="F966" s="24" t="s">
        <v>120</v>
      </c>
      <c r="G966" s="24" t="s">
        <v>514</v>
      </c>
      <c r="H966" s="24">
        <v>4</v>
      </c>
      <c r="I966" s="24" t="s">
        <v>537</v>
      </c>
      <c r="J966" s="24" t="s">
        <v>538</v>
      </c>
      <c r="K966" s="85">
        <v>26</v>
      </c>
      <c r="L966" s="178">
        <v>8.8000000000000007</v>
      </c>
      <c r="M966" s="178">
        <f>15+4*D966/3+4*(E966/2)/3</f>
        <v>20.333333333333332</v>
      </c>
      <c r="N966" s="178">
        <f>L966-M966</f>
        <v>-11.533333333333331</v>
      </c>
      <c r="O966" s="177">
        <f>SUMPRODUCT(TEXT(N966-{0,5,15,25,35},"0;\0")*{0,2,3,3,7})</f>
        <v>0</v>
      </c>
      <c r="P966" s="24"/>
    </row>
    <row r="967" spans="1:16">
      <c r="A967" s="184" t="s">
        <v>2287</v>
      </c>
      <c r="B967" s="177"/>
      <c r="C967" s="177"/>
      <c r="D967" s="177"/>
      <c r="E967" s="177"/>
      <c r="F967" s="22" t="s">
        <v>120</v>
      </c>
      <c r="G967" s="24" t="s">
        <v>514</v>
      </c>
      <c r="H967" s="24">
        <v>4</v>
      </c>
      <c r="I967" s="24" t="s">
        <v>539</v>
      </c>
      <c r="J967" s="24" t="s">
        <v>540</v>
      </c>
      <c r="K967" s="85">
        <v>37</v>
      </c>
      <c r="L967" s="178"/>
      <c r="M967" s="178"/>
      <c r="N967" s="178"/>
      <c r="O967" s="177"/>
      <c r="P967" s="24"/>
    </row>
    <row r="968" spans="1:16">
      <c r="A968" s="184" t="s">
        <v>2287</v>
      </c>
      <c r="B968" s="177"/>
      <c r="C968" s="177"/>
      <c r="D968" s="177"/>
      <c r="E968" s="177"/>
      <c r="F968" s="24" t="s">
        <v>120</v>
      </c>
      <c r="G968" s="24" t="s">
        <v>524</v>
      </c>
      <c r="H968" s="24">
        <v>3</v>
      </c>
      <c r="I968" s="24">
        <v>317</v>
      </c>
      <c r="J968" s="37" t="s">
        <v>525</v>
      </c>
      <c r="K968" s="85">
        <v>53.02</v>
      </c>
      <c r="L968" s="178"/>
      <c r="M968" s="178"/>
      <c r="N968" s="178"/>
      <c r="O968" s="177"/>
      <c r="P968" s="24"/>
    </row>
    <row r="969" spans="1:16">
      <c r="A969" s="184" t="s">
        <v>2266</v>
      </c>
      <c r="B969" s="177" t="s">
        <v>590</v>
      </c>
      <c r="C969" s="177">
        <v>19970013</v>
      </c>
      <c r="D969" s="177">
        <v>0</v>
      </c>
      <c r="E969" s="177">
        <v>5</v>
      </c>
      <c r="F969" s="24" t="s">
        <v>120</v>
      </c>
      <c r="G969" s="24" t="s">
        <v>514</v>
      </c>
      <c r="H969" s="24">
        <v>4</v>
      </c>
      <c r="I969" s="24">
        <v>412</v>
      </c>
      <c r="J969" s="24" t="s">
        <v>550</v>
      </c>
      <c r="K969" s="85">
        <v>25.84</v>
      </c>
      <c r="L969" s="178">
        <v>1.39</v>
      </c>
      <c r="M969" s="178">
        <f>15+4*D969/3+4*(E969/2)/3</f>
        <v>18.333333333333332</v>
      </c>
      <c r="N969" s="178">
        <f>L969-M969</f>
        <v>-16.943333333333332</v>
      </c>
      <c r="O969" s="177">
        <f>SUMPRODUCT(TEXT(N969-{0,5,15,25,35},"0;\0")*{0,2,3,3,7})</f>
        <v>0</v>
      </c>
      <c r="P969" s="24"/>
    </row>
    <row r="970" spans="1:16">
      <c r="A970" s="184" t="s">
        <v>2266</v>
      </c>
      <c r="B970" s="177"/>
      <c r="C970" s="177"/>
      <c r="D970" s="177"/>
      <c r="E970" s="177"/>
      <c r="F970" s="24" t="s">
        <v>88</v>
      </c>
      <c r="G970" s="24" t="s">
        <v>516</v>
      </c>
      <c r="H970" s="24">
        <v>3</v>
      </c>
      <c r="I970" s="24">
        <v>302</v>
      </c>
      <c r="J970" s="24" t="s">
        <v>517</v>
      </c>
      <c r="K970" s="85">
        <v>38</v>
      </c>
      <c r="L970" s="178"/>
      <c r="M970" s="178"/>
      <c r="N970" s="178"/>
      <c r="O970" s="177"/>
      <c r="P970" s="24"/>
    </row>
    <row r="971" spans="1:16">
      <c r="A971" s="184" t="s">
        <v>2266</v>
      </c>
      <c r="B971" s="177" t="s">
        <v>591</v>
      </c>
      <c r="C971" s="177">
        <v>19880007</v>
      </c>
      <c r="D971" s="177">
        <v>9</v>
      </c>
      <c r="E971" s="177">
        <v>0</v>
      </c>
      <c r="F971" s="22" t="s">
        <v>88</v>
      </c>
      <c r="G971" s="24" t="s">
        <v>516</v>
      </c>
      <c r="H971" s="24">
        <v>3</v>
      </c>
      <c r="I971" s="24" t="s">
        <v>531</v>
      </c>
      <c r="J971" s="24" t="s">
        <v>532</v>
      </c>
      <c r="K971" s="85">
        <v>38</v>
      </c>
      <c r="L971" s="178">
        <v>9.84</v>
      </c>
      <c r="M971" s="178">
        <f>15+4*D971/3+4*(E971/2)/3</f>
        <v>27</v>
      </c>
      <c r="N971" s="178">
        <f>L971-M971</f>
        <v>-17.16</v>
      </c>
      <c r="O971" s="177">
        <f>SUMPRODUCT(TEXT(N971-{0,5,15,25,35},"0;\0")*{0,2,3,3,7})</f>
        <v>0</v>
      </c>
      <c r="P971" s="24"/>
    </row>
    <row r="972" spans="1:16">
      <c r="A972" s="184" t="s">
        <v>2271</v>
      </c>
      <c r="B972" s="177"/>
      <c r="C972" s="177"/>
      <c r="D972" s="177"/>
      <c r="E972" s="177"/>
      <c r="F972" s="22" t="s">
        <v>120</v>
      </c>
      <c r="G972" s="24" t="s">
        <v>514</v>
      </c>
      <c r="H972" s="24">
        <v>3</v>
      </c>
      <c r="I972" s="24">
        <v>128</v>
      </c>
      <c r="J972" s="24" t="s">
        <v>581</v>
      </c>
      <c r="K972" s="85">
        <v>60</v>
      </c>
      <c r="L972" s="178"/>
      <c r="M972" s="178"/>
      <c r="N972" s="178"/>
      <c r="O972" s="177"/>
      <c r="P972" s="24"/>
    </row>
    <row r="973" spans="1:16">
      <c r="A973" s="184" t="s">
        <v>2271</v>
      </c>
      <c r="B973" s="177"/>
      <c r="C973" s="177"/>
      <c r="D973" s="177"/>
      <c r="E973" s="177"/>
      <c r="F973" s="24" t="s">
        <v>120</v>
      </c>
      <c r="G973" s="24" t="s">
        <v>524</v>
      </c>
      <c r="H973" s="24">
        <v>4</v>
      </c>
      <c r="I973" s="24">
        <v>422</v>
      </c>
      <c r="J973" s="37" t="s">
        <v>571</v>
      </c>
      <c r="K973" s="85">
        <v>35.270000000000003</v>
      </c>
      <c r="L973" s="178"/>
      <c r="M973" s="178"/>
      <c r="N973" s="178"/>
      <c r="O973" s="177"/>
      <c r="P973" s="24"/>
    </row>
    <row r="974" spans="1:16">
      <c r="A974" s="184" t="s">
        <v>2266</v>
      </c>
      <c r="B974" s="177" t="s">
        <v>592</v>
      </c>
      <c r="C974" s="177">
        <v>20170175</v>
      </c>
      <c r="D974" s="177">
        <v>1</v>
      </c>
      <c r="E974" s="177">
        <v>0</v>
      </c>
      <c r="F974" s="24" t="s">
        <v>120</v>
      </c>
      <c r="G974" s="24" t="s">
        <v>514</v>
      </c>
      <c r="H974" s="24">
        <v>4</v>
      </c>
      <c r="I974" s="24">
        <v>419</v>
      </c>
      <c r="J974" s="24" t="s">
        <v>520</v>
      </c>
      <c r="K974" s="85">
        <v>25.71</v>
      </c>
      <c r="L974" s="178">
        <v>13.26</v>
      </c>
      <c r="M974" s="178">
        <f>15+4*D974/3+4*(E974/2)/3</f>
        <v>16.333333333333332</v>
      </c>
      <c r="N974" s="178">
        <f>L974-M974</f>
        <v>-3.0733333333333324</v>
      </c>
      <c r="O974" s="177">
        <f>SUMPRODUCT(TEXT(N974-{0,5,15,25,35},"0;\0")*{0,2,3,3,7})</f>
        <v>0</v>
      </c>
      <c r="P974" s="24"/>
    </row>
    <row r="975" spans="1:16">
      <c r="A975" s="184" t="s">
        <v>2288</v>
      </c>
      <c r="B975" s="177"/>
      <c r="C975" s="177"/>
      <c r="D975" s="177"/>
      <c r="E975" s="177"/>
      <c r="F975" s="22" t="s">
        <v>120</v>
      </c>
      <c r="G975" s="24" t="s">
        <v>514</v>
      </c>
      <c r="H975" s="24">
        <v>4</v>
      </c>
      <c r="I975" s="24">
        <v>421</v>
      </c>
      <c r="J975" s="44" t="s">
        <v>521</v>
      </c>
      <c r="K975" s="85">
        <v>25.73</v>
      </c>
      <c r="L975" s="178"/>
      <c r="M975" s="178"/>
      <c r="N975" s="178"/>
      <c r="O975" s="177"/>
      <c r="P975" s="24"/>
    </row>
    <row r="976" spans="1:16">
      <c r="A976" s="184" t="s">
        <v>2288</v>
      </c>
      <c r="B976" s="177" t="s">
        <v>593</v>
      </c>
      <c r="C976" s="177">
        <v>20110008</v>
      </c>
      <c r="D976" s="177">
        <v>0</v>
      </c>
      <c r="E976" s="177">
        <v>0</v>
      </c>
      <c r="F976" s="22" t="s">
        <v>88</v>
      </c>
      <c r="G976" s="24" t="s">
        <v>516</v>
      </c>
      <c r="H976" s="24">
        <v>3</v>
      </c>
      <c r="I976" s="24" t="s">
        <v>531</v>
      </c>
      <c r="J976" s="24" t="s">
        <v>532</v>
      </c>
      <c r="K976" s="85">
        <v>38</v>
      </c>
      <c r="L976" s="178">
        <v>4.13</v>
      </c>
      <c r="M976" s="178">
        <f>15+4*D976/3+4*(E976/2)/3</f>
        <v>15</v>
      </c>
      <c r="N976" s="178">
        <f>L976-M976</f>
        <v>-10.870000000000001</v>
      </c>
      <c r="O976" s="177">
        <f>SUMPRODUCT(TEXT(N976-{0,5,15,25,35},"0;\0")*{0,2,3,3,7})</f>
        <v>0</v>
      </c>
      <c r="P976" s="24"/>
    </row>
    <row r="977" spans="1:16">
      <c r="A977" s="184" t="s">
        <v>2289</v>
      </c>
      <c r="B977" s="177"/>
      <c r="C977" s="177"/>
      <c r="D977" s="177"/>
      <c r="E977" s="177"/>
      <c r="F977" s="22" t="s">
        <v>120</v>
      </c>
      <c r="G977" s="24" t="s">
        <v>514</v>
      </c>
      <c r="H977" s="24">
        <v>4</v>
      </c>
      <c r="I977" s="24">
        <v>418</v>
      </c>
      <c r="J977" s="24" t="s">
        <v>588</v>
      </c>
      <c r="K977" s="85">
        <v>52</v>
      </c>
      <c r="L977" s="178"/>
      <c r="M977" s="178"/>
      <c r="N977" s="178"/>
      <c r="O977" s="177"/>
      <c r="P977" s="24"/>
    </row>
    <row r="978" spans="1:16">
      <c r="A978" s="184" t="s">
        <v>2289</v>
      </c>
      <c r="B978" s="177"/>
      <c r="C978" s="177"/>
      <c r="D978" s="177"/>
      <c r="E978" s="177"/>
      <c r="F978" s="24" t="s">
        <v>120</v>
      </c>
      <c r="G978" s="24" t="s">
        <v>524</v>
      </c>
      <c r="H978" s="24">
        <v>3</v>
      </c>
      <c r="I978" s="24">
        <v>318</v>
      </c>
      <c r="J978" s="37" t="s">
        <v>532</v>
      </c>
      <c r="K978" s="85">
        <v>53.02</v>
      </c>
      <c r="L978" s="178"/>
      <c r="M978" s="178"/>
      <c r="N978" s="178"/>
      <c r="O978" s="177"/>
      <c r="P978" s="24"/>
    </row>
    <row r="979" spans="1:16">
      <c r="A979" s="184" t="s">
        <v>2266</v>
      </c>
      <c r="B979" s="177" t="s">
        <v>594</v>
      </c>
      <c r="C979" s="177">
        <v>20180184</v>
      </c>
      <c r="D979" s="177">
        <v>1</v>
      </c>
      <c r="E979" s="177">
        <v>5</v>
      </c>
      <c r="F979" s="24" t="s">
        <v>120</v>
      </c>
      <c r="G979" s="24" t="s">
        <v>514</v>
      </c>
      <c r="H979" s="24">
        <v>4</v>
      </c>
      <c r="I979" s="24" t="s">
        <v>537</v>
      </c>
      <c r="J979" s="24" t="s">
        <v>538</v>
      </c>
      <c r="K979" s="85">
        <v>26</v>
      </c>
      <c r="L979" s="178">
        <v>6.39</v>
      </c>
      <c r="M979" s="178">
        <f>15+4*D979/3+4*(E979/2)/3</f>
        <v>19.666666666666664</v>
      </c>
      <c r="N979" s="178">
        <f>L979-M979</f>
        <v>-13.276666666666664</v>
      </c>
      <c r="O979" s="177">
        <f>SUMPRODUCT(TEXT(N979-{0,5,15,25,35},"0;\0")*{0,2,3,3,7})</f>
        <v>0</v>
      </c>
      <c r="P979" s="24"/>
    </row>
    <row r="980" spans="1:16">
      <c r="A980" s="184" t="s">
        <v>2266</v>
      </c>
      <c r="B980" s="177"/>
      <c r="C980" s="177"/>
      <c r="D980" s="177"/>
      <c r="E980" s="177"/>
      <c r="F980" s="22" t="s">
        <v>120</v>
      </c>
      <c r="G980" s="24" t="s">
        <v>514</v>
      </c>
      <c r="H980" s="24">
        <v>4</v>
      </c>
      <c r="I980" s="24" t="s">
        <v>539</v>
      </c>
      <c r="J980" s="24" t="s">
        <v>540</v>
      </c>
      <c r="K980" s="85">
        <v>37</v>
      </c>
      <c r="L980" s="178"/>
      <c r="M980" s="178"/>
      <c r="N980" s="178"/>
      <c r="O980" s="177"/>
      <c r="P980" s="24"/>
    </row>
    <row r="981" spans="1:16">
      <c r="A981" s="21" t="s">
        <v>2266</v>
      </c>
      <c r="B981" s="24" t="s">
        <v>595</v>
      </c>
      <c r="C981" s="24">
        <v>20050066</v>
      </c>
      <c r="D981" s="24">
        <v>0</v>
      </c>
      <c r="E981" s="24">
        <v>8</v>
      </c>
      <c r="F981" s="24" t="s">
        <v>120</v>
      </c>
      <c r="G981" s="24" t="s">
        <v>514</v>
      </c>
      <c r="H981" s="24">
        <v>4</v>
      </c>
      <c r="I981" s="24">
        <v>414</v>
      </c>
      <c r="J981" s="24" t="s">
        <v>523</v>
      </c>
      <c r="K981" s="85">
        <v>25.71</v>
      </c>
      <c r="L981" s="25">
        <v>1.85</v>
      </c>
      <c r="M981" s="25">
        <f>15+4*D981/3+4*(E981/2)/3</f>
        <v>20.333333333333332</v>
      </c>
      <c r="N981" s="25">
        <f>L981-M981</f>
        <v>-18.483333333333331</v>
      </c>
      <c r="O981" s="24">
        <f>SUMPRODUCT(TEXT(N981-{0,5,15,25,35},"0;\0")*{0,2,3,3,7})</f>
        <v>0</v>
      </c>
      <c r="P981" s="24"/>
    </row>
    <row r="982" spans="1:16">
      <c r="A982" s="21" t="s">
        <v>2266</v>
      </c>
      <c r="B982" s="24" t="s">
        <v>596</v>
      </c>
      <c r="C982" s="24">
        <v>20150056</v>
      </c>
      <c r="D982" s="24">
        <v>0</v>
      </c>
      <c r="E982" s="24">
        <v>0</v>
      </c>
      <c r="F982" s="22" t="s">
        <v>88</v>
      </c>
      <c r="G982" s="24" t="s">
        <v>516</v>
      </c>
      <c r="H982" s="24">
        <v>3</v>
      </c>
      <c r="I982" s="24" t="s">
        <v>534</v>
      </c>
      <c r="J982" s="24" t="s">
        <v>535</v>
      </c>
      <c r="K982" s="85">
        <v>36</v>
      </c>
      <c r="L982" s="25">
        <v>1.63</v>
      </c>
      <c r="M982" s="25">
        <f>15+4*D982/3+4*(E982/2)/3</f>
        <v>15</v>
      </c>
      <c r="N982" s="25">
        <f>L982-M982</f>
        <v>-13.370000000000001</v>
      </c>
      <c r="O982" s="24">
        <f>SUMPRODUCT(TEXT(N982-{0,5,15,25,35},"0;\0")*{0,2,3,3,7})</f>
        <v>0</v>
      </c>
      <c r="P982" s="24"/>
    </row>
    <row r="983" spans="1:16">
      <c r="A983" s="184" t="s">
        <v>2266</v>
      </c>
      <c r="B983" s="177" t="s">
        <v>597</v>
      </c>
      <c r="C983" s="177">
        <v>20000056</v>
      </c>
      <c r="D983" s="177">
        <v>3</v>
      </c>
      <c r="E983" s="177">
        <v>0</v>
      </c>
      <c r="F983" s="22" t="s">
        <v>88</v>
      </c>
      <c r="G983" s="24" t="s">
        <v>516</v>
      </c>
      <c r="H983" s="24">
        <v>3</v>
      </c>
      <c r="I983" s="24" t="s">
        <v>534</v>
      </c>
      <c r="J983" s="24" t="s">
        <v>535</v>
      </c>
      <c r="K983" s="85">
        <v>36</v>
      </c>
      <c r="L983" s="178">
        <v>7.13</v>
      </c>
      <c r="M983" s="178">
        <f>15+4*D983/3+4*(E983/2)/3</f>
        <v>19</v>
      </c>
      <c r="N983" s="178">
        <f>L983-M983</f>
        <v>-11.870000000000001</v>
      </c>
      <c r="O983" s="177">
        <f>SUMPRODUCT(TEXT(N983-{0,5,15,25,35},"0;\0")*{0,2,3,3,7})</f>
        <v>0</v>
      </c>
      <c r="P983" s="24"/>
    </row>
    <row r="984" spans="1:16">
      <c r="A984" s="184" t="s">
        <v>2290</v>
      </c>
      <c r="B984" s="177"/>
      <c r="C984" s="177"/>
      <c r="D984" s="177"/>
      <c r="E984" s="177"/>
      <c r="F984" s="24" t="s">
        <v>120</v>
      </c>
      <c r="G984" s="24" t="s">
        <v>514</v>
      </c>
      <c r="H984" s="24">
        <v>2</v>
      </c>
      <c r="I984" s="24">
        <v>223</v>
      </c>
      <c r="J984" s="44" t="s">
        <v>567</v>
      </c>
      <c r="K984" s="85">
        <v>25.71</v>
      </c>
      <c r="L984" s="178"/>
      <c r="M984" s="178"/>
      <c r="N984" s="178"/>
      <c r="O984" s="177"/>
      <c r="P984" s="24"/>
    </row>
    <row r="985" spans="1:16">
      <c r="A985" s="21" t="s">
        <v>2290</v>
      </c>
      <c r="B985" s="24" t="s">
        <v>598</v>
      </c>
      <c r="C985" s="24">
        <v>19860018</v>
      </c>
      <c r="D985" s="24">
        <v>0</v>
      </c>
      <c r="E985" s="24">
        <v>0</v>
      </c>
      <c r="F985" s="22" t="s">
        <v>88</v>
      </c>
      <c r="G985" s="24" t="s">
        <v>516</v>
      </c>
      <c r="H985" s="24">
        <v>3</v>
      </c>
      <c r="I985" s="24" t="s">
        <v>534</v>
      </c>
      <c r="J985" s="24" t="s">
        <v>535</v>
      </c>
      <c r="K985" s="85">
        <v>36</v>
      </c>
      <c r="L985" s="25">
        <v>1.45</v>
      </c>
      <c r="M985" s="25">
        <f>15+4*D985/3+4*(E985/2)/3</f>
        <v>15</v>
      </c>
      <c r="N985" s="25">
        <f>L985-M985</f>
        <v>-13.55</v>
      </c>
      <c r="O985" s="24">
        <f>SUMPRODUCT(TEXT(N985-{0,5,15,25,35},"0;\0")*{0,2,3,3,7})</f>
        <v>0</v>
      </c>
      <c r="P985" s="24"/>
    </row>
    <row r="986" spans="1:16">
      <c r="A986" s="184" t="s">
        <v>2291</v>
      </c>
      <c r="B986" s="177" t="s">
        <v>599</v>
      </c>
      <c r="C986" s="177">
        <v>19920027</v>
      </c>
      <c r="D986" s="177">
        <v>0</v>
      </c>
      <c r="E986" s="177">
        <v>0</v>
      </c>
      <c r="F986" s="22" t="s">
        <v>88</v>
      </c>
      <c r="G986" s="24" t="s">
        <v>516</v>
      </c>
      <c r="H986" s="24">
        <v>3</v>
      </c>
      <c r="I986" s="24" t="s">
        <v>531</v>
      </c>
      <c r="J986" s="24" t="s">
        <v>532</v>
      </c>
      <c r="K986" s="85">
        <v>38</v>
      </c>
      <c r="L986" s="178">
        <v>7.07</v>
      </c>
      <c r="M986" s="178">
        <f>15+4*D986/3+4*(E986/2)/3</f>
        <v>15</v>
      </c>
      <c r="N986" s="178">
        <f>L986-M986</f>
        <v>-7.93</v>
      </c>
      <c r="O986" s="177">
        <f>SUMPRODUCT(TEXT(N986-{0,5,15,25,35},"0;\0")*{0,2,3,3,7})</f>
        <v>0</v>
      </c>
      <c r="P986" s="24"/>
    </row>
    <row r="987" spans="1:16">
      <c r="A987" s="184" t="s">
        <v>2291</v>
      </c>
      <c r="B987" s="177"/>
      <c r="C987" s="177"/>
      <c r="D987" s="177"/>
      <c r="E987" s="177"/>
      <c r="F987" s="22" t="s">
        <v>120</v>
      </c>
      <c r="G987" s="24" t="s">
        <v>514</v>
      </c>
      <c r="H987" s="24">
        <v>4</v>
      </c>
      <c r="I987" s="24">
        <v>416</v>
      </c>
      <c r="J987" s="24" t="s">
        <v>543</v>
      </c>
      <c r="K987" s="85">
        <v>52</v>
      </c>
      <c r="L987" s="178"/>
      <c r="M987" s="178"/>
      <c r="N987" s="178"/>
      <c r="O987" s="177"/>
      <c r="P987" s="24"/>
    </row>
    <row r="988" spans="1:16">
      <c r="A988" s="184" t="s">
        <v>2291</v>
      </c>
      <c r="B988" s="177"/>
      <c r="C988" s="177"/>
      <c r="D988" s="177"/>
      <c r="E988" s="177"/>
      <c r="F988" s="24" t="s">
        <v>88</v>
      </c>
      <c r="G988" s="24" t="s">
        <v>516</v>
      </c>
      <c r="H988" s="24">
        <v>3</v>
      </c>
      <c r="I988" s="24">
        <v>307</v>
      </c>
      <c r="J988" s="37" t="s">
        <v>575</v>
      </c>
      <c r="K988" s="85">
        <v>16.48</v>
      </c>
      <c r="L988" s="178"/>
      <c r="M988" s="178"/>
      <c r="N988" s="178"/>
      <c r="O988" s="177"/>
      <c r="P988" s="24"/>
    </row>
    <row r="989" spans="1:16">
      <c r="A989" s="184" t="s">
        <v>2291</v>
      </c>
      <c r="B989" s="177"/>
      <c r="C989" s="177"/>
      <c r="D989" s="177"/>
      <c r="E989" s="177"/>
      <c r="F989" s="24" t="s">
        <v>120</v>
      </c>
      <c r="G989" s="24" t="s">
        <v>524</v>
      </c>
      <c r="H989" s="24">
        <v>4</v>
      </c>
      <c r="I989" s="24">
        <v>422</v>
      </c>
      <c r="J989" s="37" t="s">
        <v>571</v>
      </c>
      <c r="K989" s="85">
        <v>35.270000000000003</v>
      </c>
      <c r="L989" s="178"/>
      <c r="M989" s="178"/>
      <c r="N989" s="178"/>
      <c r="O989" s="177"/>
      <c r="P989" s="24"/>
    </row>
    <row r="990" spans="1:16">
      <c r="A990" s="184" t="s">
        <v>2266</v>
      </c>
      <c r="B990" s="177" t="s">
        <v>600</v>
      </c>
      <c r="C990" s="177">
        <v>20150007</v>
      </c>
      <c r="D990" s="177">
        <v>0</v>
      </c>
      <c r="E990" s="177">
        <v>5</v>
      </c>
      <c r="F990" s="22" t="s">
        <v>88</v>
      </c>
      <c r="G990" s="24" t="s">
        <v>516</v>
      </c>
      <c r="H990" s="24">
        <v>3</v>
      </c>
      <c r="I990" s="24" t="s">
        <v>534</v>
      </c>
      <c r="J990" s="24" t="s">
        <v>535</v>
      </c>
      <c r="K990" s="85">
        <v>36</v>
      </c>
      <c r="L990" s="178">
        <v>1.63</v>
      </c>
      <c r="M990" s="178">
        <f>15+4*D990/3+4*(E990/2)/3</f>
        <v>18.333333333333332</v>
      </c>
      <c r="N990" s="178">
        <f>L990-M990</f>
        <v>-16.703333333333333</v>
      </c>
      <c r="O990" s="177">
        <f>SUMPRODUCT(TEXT(N990-{0,5,15,25,35},"0;\0")*{0,2,3,3,7})</f>
        <v>0</v>
      </c>
      <c r="P990" s="24"/>
    </row>
    <row r="991" spans="1:16">
      <c r="A991" s="184" t="s">
        <v>2266</v>
      </c>
      <c r="B991" s="177"/>
      <c r="C991" s="177"/>
      <c r="D991" s="177"/>
      <c r="E991" s="177"/>
      <c r="F991" s="22" t="s">
        <v>120</v>
      </c>
      <c r="G991" s="24" t="s">
        <v>514</v>
      </c>
      <c r="H991" s="24">
        <v>4</v>
      </c>
      <c r="I991" s="24">
        <v>416</v>
      </c>
      <c r="J991" s="24" t="s">
        <v>543</v>
      </c>
      <c r="K991" s="85">
        <v>52</v>
      </c>
      <c r="L991" s="178"/>
      <c r="M991" s="178"/>
      <c r="N991" s="178"/>
      <c r="O991" s="177"/>
      <c r="P991" s="24"/>
    </row>
    <row r="992" spans="1:16">
      <c r="A992" s="184" t="s">
        <v>2266</v>
      </c>
      <c r="B992" s="177" t="s">
        <v>601</v>
      </c>
      <c r="C992" s="177">
        <v>20050025</v>
      </c>
      <c r="D992" s="177">
        <v>0</v>
      </c>
      <c r="E992" s="177">
        <v>6</v>
      </c>
      <c r="F992" s="24" t="s">
        <v>120</v>
      </c>
      <c r="G992" s="24" t="s">
        <v>514</v>
      </c>
      <c r="H992" s="24">
        <v>4</v>
      </c>
      <c r="I992" s="24">
        <v>413</v>
      </c>
      <c r="J992" s="24" t="s">
        <v>602</v>
      </c>
      <c r="K992" s="85">
        <v>25.84</v>
      </c>
      <c r="L992" s="178">
        <v>4.3099999999999996</v>
      </c>
      <c r="M992" s="178">
        <f>15+4*D992/3+4*(E992/2)/3</f>
        <v>19</v>
      </c>
      <c r="N992" s="178">
        <f>L992-M992</f>
        <v>-14.690000000000001</v>
      </c>
      <c r="O992" s="177">
        <f>SUMPRODUCT(TEXT(N992-{0,5,15,25,35},"0;\0")*{0,2,3,3,7})</f>
        <v>0</v>
      </c>
      <c r="P992" s="24"/>
    </row>
    <row r="993" spans="1:16">
      <c r="A993" s="184" t="s">
        <v>2266</v>
      </c>
      <c r="B993" s="177"/>
      <c r="C993" s="177"/>
      <c r="D993" s="177"/>
      <c r="E993" s="177"/>
      <c r="F993" s="24" t="s">
        <v>88</v>
      </c>
      <c r="G993" s="24" t="s">
        <v>516</v>
      </c>
      <c r="H993" s="24">
        <v>3</v>
      </c>
      <c r="I993" s="24">
        <v>302</v>
      </c>
      <c r="J993" s="24" t="s">
        <v>517</v>
      </c>
      <c r="K993" s="85">
        <v>38</v>
      </c>
      <c r="L993" s="178"/>
      <c r="M993" s="178"/>
      <c r="N993" s="178"/>
      <c r="O993" s="177"/>
      <c r="P993" s="24"/>
    </row>
    <row r="994" spans="1:16">
      <c r="A994" s="184" t="s">
        <v>2266</v>
      </c>
      <c r="B994" s="177" t="s">
        <v>603</v>
      </c>
      <c r="C994" s="177">
        <v>20100370</v>
      </c>
      <c r="D994" s="177">
        <v>3</v>
      </c>
      <c r="E994" s="177">
        <v>0</v>
      </c>
      <c r="F994" s="24" t="s">
        <v>120</v>
      </c>
      <c r="G994" s="24" t="s">
        <v>514</v>
      </c>
      <c r="H994" s="24">
        <v>4</v>
      </c>
      <c r="I994" s="24" t="s">
        <v>537</v>
      </c>
      <c r="J994" s="24" t="s">
        <v>538</v>
      </c>
      <c r="K994" s="85">
        <v>26</v>
      </c>
      <c r="L994" s="178">
        <v>9.69</v>
      </c>
      <c r="M994" s="178">
        <f>15+4*D994/3+4*(E994/2)/3</f>
        <v>19</v>
      </c>
      <c r="N994" s="178">
        <f>L994-M994</f>
        <v>-9.31</v>
      </c>
      <c r="O994" s="177">
        <f>SUMPRODUCT(TEXT(N994-{0,5,15,25,35},"0;\0")*{0,2,3,3,7})</f>
        <v>0</v>
      </c>
      <c r="P994" s="24"/>
    </row>
    <row r="995" spans="1:16">
      <c r="A995" s="184" t="s">
        <v>2292</v>
      </c>
      <c r="B995" s="177"/>
      <c r="C995" s="177"/>
      <c r="D995" s="177"/>
      <c r="E995" s="177"/>
      <c r="F995" s="22" t="s">
        <v>120</v>
      </c>
      <c r="G995" s="24" t="s">
        <v>514</v>
      </c>
      <c r="H995" s="24">
        <v>4</v>
      </c>
      <c r="I995" s="24" t="s">
        <v>539</v>
      </c>
      <c r="J995" s="24" t="s">
        <v>540</v>
      </c>
      <c r="K995" s="85">
        <v>37</v>
      </c>
      <c r="L995" s="178"/>
      <c r="M995" s="178"/>
      <c r="N995" s="178"/>
      <c r="O995" s="177"/>
      <c r="P995" s="24"/>
    </row>
    <row r="996" spans="1:16">
      <c r="A996" s="184" t="s">
        <v>2292</v>
      </c>
      <c r="B996" s="177"/>
      <c r="C996" s="177"/>
      <c r="D996" s="177"/>
      <c r="E996" s="177"/>
      <c r="F996" s="24" t="s">
        <v>88</v>
      </c>
      <c r="G996" s="24" t="s">
        <v>516</v>
      </c>
      <c r="H996" s="24">
        <v>3</v>
      </c>
      <c r="I996" s="24">
        <v>310</v>
      </c>
      <c r="J996" s="37" t="s">
        <v>325</v>
      </c>
      <c r="K996" s="85">
        <v>16.48</v>
      </c>
      <c r="L996" s="178"/>
      <c r="M996" s="178"/>
      <c r="N996" s="178"/>
      <c r="O996" s="177"/>
      <c r="P996" s="24"/>
    </row>
    <row r="997" spans="1:16">
      <c r="A997" s="184" t="s">
        <v>2292</v>
      </c>
      <c r="B997" s="177" t="s">
        <v>604</v>
      </c>
      <c r="C997" s="177">
        <v>20100375</v>
      </c>
      <c r="D997" s="177">
        <v>0</v>
      </c>
      <c r="E997" s="177">
        <v>8</v>
      </c>
      <c r="F997" s="24" t="s">
        <v>120</v>
      </c>
      <c r="G997" s="24" t="s">
        <v>514</v>
      </c>
      <c r="H997" s="24">
        <v>4</v>
      </c>
      <c r="I997" s="24">
        <v>415</v>
      </c>
      <c r="J997" s="24" t="s">
        <v>558</v>
      </c>
      <c r="K997" s="85">
        <v>25.71</v>
      </c>
      <c r="L997" s="178">
        <v>2.15</v>
      </c>
      <c r="M997" s="178">
        <f>15+4*D997/3+4*(E997/2)/3</f>
        <v>20.333333333333332</v>
      </c>
      <c r="N997" s="178">
        <f>L997-M997</f>
        <v>-18.183333333333334</v>
      </c>
      <c r="O997" s="177">
        <f>SUMPRODUCT(TEXT(N997-{0,5,15,25,35},"0;\0")*{0,2,3,3,7})</f>
        <v>0</v>
      </c>
      <c r="P997" s="24"/>
    </row>
    <row r="998" spans="1:16">
      <c r="A998" s="184" t="s">
        <v>2282</v>
      </c>
      <c r="B998" s="177"/>
      <c r="C998" s="177"/>
      <c r="D998" s="177"/>
      <c r="E998" s="177"/>
      <c r="F998" s="22" t="s">
        <v>120</v>
      </c>
      <c r="G998" s="24" t="s">
        <v>514</v>
      </c>
      <c r="H998" s="24">
        <v>4</v>
      </c>
      <c r="I998" s="24">
        <v>418</v>
      </c>
      <c r="J998" s="24" t="s">
        <v>547</v>
      </c>
      <c r="K998" s="85">
        <v>52</v>
      </c>
      <c r="L998" s="178"/>
      <c r="M998" s="178"/>
      <c r="N998" s="178"/>
      <c r="O998" s="177"/>
      <c r="P998" s="24"/>
    </row>
    <row r="999" spans="1:16">
      <c r="A999" s="184" t="s">
        <v>2282</v>
      </c>
      <c r="B999" s="177" t="s">
        <v>605</v>
      </c>
      <c r="C999" s="177">
        <v>20130050</v>
      </c>
      <c r="D999" s="177">
        <v>0</v>
      </c>
      <c r="E999" s="177">
        <v>0</v>
      </c>
      <c r="F999" s="24" t="s">
        <v>120</v>
      </c>
      <c r="G999" s="24" t="s">
        <v>514</v>
      </c>
      <c r="H999" s="24">
        <v>4</v>
      </c>
      <c r="I999" s="24">
        <v>419</v>
      </c>
      <c r="J999" s="24" t="s">
        <v>520</v>
      </c>
      <c r="K999" s="85">
        <v>25.71</v>
      </c>
      <c r="L999" s="178">
        <v>2.58</v>
      </c>
      <c r="M999" s="178">
        <f>15+4*D999/3+4*(E999/2)/3</f>
        <v>15</v>
      </c>
      <c r="N999" s="178">
        <f>L999-M999</f>
        <v>-12.42</v>
      </c>
      <c r="O999" s="177">
        <f>SUMPRODUCT(TEXT(N999-{0,5,15,25,35},"0;\0")*{0,2,3,3,7})</f>
        <v>0</v>
      </c>
      <c r="P999" s="24"/>
    </row>
    <row r="1000" spans="1:16">
      <c r="A1000" s="184" t="s">
        <v>2293</v>
      </c>
      <c r="B1000" s="177"/>
      <c r="C1000" s="177"/>
      <c r="D1000" s="177"/>
      <c r="E1000" s="177"/>
      <c r="F1000" s="22" t="s">
        <v>120</v>
      </c>
      <c r="G1000" s="24" t="s">
        <v>514</v>
      </c>
      <c r="H1000" s="24">
        <v>4</v>
      </c>
      <c r="I1000" s="24">
        <v>421</v>
      </c>
      <c r="J1000" s="44" t="s">
        <v>521</v>
      </c>
      <c r="K1000" s="85">
        <v>25.73</v>
      </c>
      <c r="L1000" s="178"/>
      <c r="M1000" s="178"/>
      <c r="N1000" s="178"/>
      <c r="O1000" s="177"/>
      <c r="P1000" s="24"/>
    </row>
    <row r="1001" spans="1:16">
      <c r="A1001" s="184" t="s">
        <v>2293</v>
      </c>
      <c r="B1001" s="177" t="s">
        <v>606</v>
      </c>
      <c r="C1001" s="177">
        <v>19970014</v>
      </c>
      <c r="D1001" s="177">
        <v>3</v>
      </c>
      <c r="E1001" s="177">
        <v>8</v>
      </c>
      <c r="F1001" s="24" t="s">
        <v>120</v>
      </c>
      <c r="G1001" s="24" t="s">
        <v>514</v>
      </c>
      <c r="H1001" s="24">
        <v>4</v>
      </c>
      <c r="I1001" s="24">
        <v>412</v>
      </c>
      <c r="J1001" s="24" t="s">
        <v>550</v>
      </c>
      <c r="K1001" s="85">
        <v>25.84</v>
      </c>
      <c r="L1001" s="178">
        <v>3.8</v>
      </c>
      <c r="M1001" s="178">
        <f>15+4*D1001/3+4*(E1001/2)/3</f>
        <v>24.333333333333332</v>
      </c>
      <c r="N1001" s="178">
        <f>L1001-M1001</f>
        <v>-20.533333333333331</v>
      </c>
      <c r="O1001" s="177">
        <f>SUMPRODUCT(TEXT(N1001-{0,5,15,25,35},"0;\0")*{0,2,3,3,7})</f>
        <v>0</v>
      </c>
      <c r="P1001" s="24"/>
    </row>
    <row r="1002" spans="1:16">
      <c r="A1002" s="184" t="s">
        <v>2293</v>
      </c>
      <c r="B1002" s="177"/>
      <c r="C1002" s="177"/>
      <c r="D1002" s="177"/>
      <c r="E1002" s="177"/>
      <c r="F1002" s="24" t="s">
        <v>88</v>
      </c>
      <c r="G1002" s="24" t="s">
        <v>516</v>
      </c>
      <c r="H1002" s="24">
        <v>3</v>
      </c>
      <c r="I1002" s="24">
        <v>302</v>
      </c>
      <c r="J1002" s="24" t="s">
        <v>517</v>
      </c>
      <c r="K1002" s="85">
        <v>38</v>
      </c>
      <c r="L1002" s="178"/>
      <c r="M1002" s="178"/>
      <c r="N1002" s="178"/>
      <c r="O1002" s="177"/>
      <c r="P1002" s="24"/>
    </row>
    <row r="1003" spans="1:16">
      <c r="A1003" s="184" t="s">
        <v>512</v>
      </c>
      <c r="B1003" s="177"/>
      <c r="C1003" s="177"/>
      <c r="D1003" s="177"/>
      <c r="E1003" s="177"/>
      <c r="F1003" s="24" t="s">
        <v>120</v>
      </c>
      <c r="G1003" s="24" t="s">
        <v>524</v>
      </c>
      <c r="H1003" s="24">
        <v>3</v>
      </c>
      <c r="I1003" s="24">
        <v>317</v>
      </c>
      <c r="J1003" s="37" t="s">
        <v>525</v>
      </c>
      <c r="K1003" s="85">
        <v>53.02</v>
      </c>
      <c r="L1003" s="178"/>
      <c r="M1003" s="178"/>
      <c r="N1003" s="178"/>
      <c r="O1003" s="177"/>
      <c r="P1003" s="24"/>
    </row>
    <row r="1004" spans="1:16">
      <c r="A1004" s="184" t="s">
        <v>2266</v>
      </c>
      <c r="B1004" s="177" t="s">
        <v>607</v>
      </c>
      <c r="C1004" s="177">
        <v>20100108</v>
      </c>
      <c r="D1004" s="177">
        <v>6</v>
      </c>
      <c r="E1004" s="177">
        <v>7</v>
      </c>
      <c r="F1004" s="24" t="s">
        <v>120</v>
      </c>
      <c r="G1004" s="24" t="s">
        <v>514</v>
      </c>
      <c r="H1004" s="24">
        <v>4</v>
      </c>
      <c r="I1004" s="24">
        <v>419</v>
      </c>
      <c r="J1004" s="24" t="s">
        <v>520</v>
      </c>
      <c r="K1004" s="85">
        <v>25.71</v>
      </c>
      <c r="L1004" s="178">
        <v>16.100000000000001</v>
      </c>
      <c r="M1004" s="178">
        <f>15+4*D1004/3+4*(E1004/2)/3</f>
        <v>27.666666666666668</v>
      </c>
      <c r="N1004" s="178">
        <f>L1004-M1004</f>
        <v>-11.566666666666666</v>
      </c>
      <c r="O1004" s="177">
        <f>SUMPRODUCT(TEXT(N1004-{0,5,15,25,35},"0;\0")*{0,2,3,3,7})</f>
        <v>0</v>
      </c>
      <c r="P1004" s="24"/>
    </row>
    <row r="1005" spans="1:16">
      <c r="A1005" s="184" t="s">
        <v>2294</v>
      </c>
      <c r="B1005" s="177"/>
      <c r="C1005" s="177"/>
      <c r="D1005" s="177"/>
      <c r="E1005" s="177"/>
      <c r="F1005" s="22" t="s">
        <v>120</v>
      </c>
      <c r="G1005" s="24" t="s">
        <v>514</v>
      </c>
      <c r="H1005" s="24">
        <v>4</v>
      </c>
      <c r="I1005" s="24">
        <v>421</v>
      </c>
      <c r="J1005" s="44" t="s">
        <v>521</v>
      </c>
      <c r="K1005" s="85">
        <v>25.73</v>
      </c>
      <c r="L1005" s="178"/>
      <c r="M1005" s="178"/>
      <c r="N1005" s="178"/>
      <c r="O1005" s="177"/>
      <c r="P1005" s="24"/>
    </row>
    <row r="1006" spans="1:16">
      <c r="A1006" s="184" t="s">
        <v>2294</v>
      </c>
      <c r="B1006" s="177"/>
      <c r="C1006" s="177"/>
      <c r="D1006" s="177"/>
      <c r="E1006" s="177"/>
      <c r="F1006" s="22" t="s">
        <v>120</v>
      </c>
      <c r="G1006" s="24" t="s">
        <v>514</v>
      </c>
      <c r="H1006" s="24">
        <v>2</v>
      </c>
      <c r="I1006" s="24">
        <v>231</v>
      </c>
      <c r="J1006" s="27" t="s">
        <v>518</v>
      </c>
      <c r="K1006" s="85">
        <v>63</v>
      </c>
      <c r="L1006" s="178"/>
      <c r="M1006" s="178"/>
      <c r="N1006" s="178"/>
      <c r="O1006" s="177"/>
      <c r="P1006" s="24"/>
    </row>
    <row r="1007" spans="1:16">
      <c r="A1007" s="184" t="s">
        <v>2294</v>
      </c>
      <c r="B1007" s="177"/>
      <c r="C1007" s="177"/>
      <c r="D1007" s="177"/>
      <c r="E1007" s="177"/>
      <c r="F1007" s="24" t="s">
        <v>88</v>
      </c>
      <c r="G1007" s="24" t="s">
        <v>516</v>
      </c>
      <c r="H1007" s="24">
        <v>3</v>
      </c>
      <c r="I1007" s="24">
        <v>313</v>
      </c>
      <c r="J1007" s="37" t="s">
        <v>315</v>
      </c>
      <c r="K1007" s="85">
        <v>16.48</v>
      </c>
      <c r="L1007" s="178"/>
      <c r="M1007" s="178"/>
      <c r="N1007" s="178"/>
      <c r="O1007" s="177"/>
      <c r="P1007" s="24"/>
    </row>
    <row r="1008" spans="1:16">
      <c r="A1008" s="184" t="s">
        <v>2294</v>
      </c>
      <c r="B1008" s="177" t="s">
        <v>2295</v>
      </c>
      <c r="C1008" s="177" t="s">
        <v>608</v>
      </c>
      <c r="D1008" s="177">
        <v>0</v>
      </c>
      <c r="E1008" s="177">
        <v>0</v>
      </c>
      <c r="F1008" s="24" t="s">
        <v>120</v>
      </c>
      <c r="G1008" s="24" t="s">
        <v>514</v>
      </c>
      <c r="H1008" s="24">
        <v>4</v>
      </c>
      <c r="I1008" s="24">
        <v>419</v>
      </c>
      <c r="J1008" s="24" t="s">
        <v>520</v>
      </c>
      <c r="K1008" s="85">
        <v>25.71</v>
      </c>
      <c r="L1008" s="178">
        <v>2.58</v>
      </c>
      <c r="M1008" s="178">
        <f>15+4*D1008/3+4*(E1008/2)/3</f>
        <v>15</v>
      </c>
      <c r="N1008" s="178">
        <f>L1008-M1008</f>
        <v>-12.42</v>
      </c>
      <c r="O1008" s="177">
        <f>SUMPRODUCT(TEXT(N1008-{0,5,15,25,35},"0;\0")*{0,2,3,3,7})</f>
        <v>0</v>
      </c>
      <c r="P1008" s="24"/>
    </row>
    <row r="1009" spans="1:16">
      <c r="A1009" s="184" t="s">
        <v>2294</v>
      </c>
      <c r="B1009" s="177"/>
      <c r="C1009" s="177"/>
      <c r="D1009" s="177"/>
      <c r="E1009" s="177"/>
      <c r="F1009" s="22" t="s">
        <v>120</v>
      </c>
      <c r="G1009" s="24" t="s">
        <v>514</v>
      </c>
      <c r="H1009" s="24">
        <v>4</v>
      </c>
      <c r="I1009" s="24">
        <v>421</v>
      </c>
      <c r="J1009" s="44" t="s">
        <v>521</v>
      </c>
      <c r="K1009" s="85">
        <v>25.73</v>
      </c>
      <c r="L1009" s="178"/>
      <c r="M1009" s="178"/>
      <c r="N1009" s="178"/>
      <c r="O1009" s="177"/>
      <c r="P1009" s="24"/>
    </row>
    <row r="1010" spans="1:16">
      <c r="A1010" s="184" t="s">
        <v>2294</v>
      </c>
      <c r="B1010" s="177" t="s">
        <v>609</v>
      </c>
      <c r="C1010" s="177">
        <v>19870033</v>
      </c>
      <c r="D1010" s="177">
        <v>7</v>
      </c>
      <c r="E1010" s="177">
        <v>5</v>
      </c>
      <c r="F1010" s="24" t="s">
        <v>120</v>
      </c>
      <c r="G1010" s="24" t="s">
        <v>514</v>
      </c>
      <c r="H1010" s="24">
        <v>4</v>
      </c>
      <c r="I1010" s="24">
        <v>411</v>
      </c>
      <c r="J1010" s="24" t="s">
        <v>527</v>
      </c>
      <c r="K1010" s="85">
        <v>26</v>
      </c>
      <c r="L1010" s="178">
        <v>10.43</v>
      </c>
      <c r="M1010" s="178">
        <f>15+4*D1010/3+4*(E1010/2)/3</f>
        <v>27.666666666666668</v>
      </c>
      <c r="N1010" s="178">
        <f>L1010-M1010</f>
        <v>-17.236666666666668</v>
      </c>
      <c r="O1010" s="177">
        <f>SUMPRODUCT(TEXT(N1010-{0,5,15,25,35},"0;\0")*{0,2,3,3,7})</f>
        <v>0</v>
      </c>
      <c r="P1010" s="24"/>
    </row>
    <row r="1011" spans="1:16">
      <c r="A1011" s="184" t="s">
        <v>2294</v>
      </c>
      <c r="B1011" s="177"/>
      <c r="C1011" s="177"/>
      <c r="D1011" s="177"/>
      <c r="E1011" s="177"/>
      <c r="F1011" s="24" t="s">
        <v>88</v>
      </c>
      <c r="G1011" s="24" t="s">
        <v>516</v>
      </c>
      <c r="H1011" s="24">
        <v>3</v>
      </c>
      <c r="I1011" s="24">
        <v>301</v>
      </c>
      <c r="J1011" s="24" t="s">
        <v>517</v>
      </c>
      <c r="K1011" s="85">
        <v>37.89</v>
      </c>
      <c r="L1011" s="178"/>
      <c r="M1011" s="178"/>
      <c r="N1011" s="178"/>
      <c r="O1011" s="177"/>
      <c r="P1011" s="24"/>
    </row>
    <row r="1012" spans="1:16">
      <c r="A1012" s="184" t="s">
        <v>2294</v>
      </c>
      <c r="B1012" s="177"/>
      <c r="C1012" s="177"/>
      <c r="D1012" s="177"/>
      <c r="E1012" s="177"/>
      <c r="F1012" s="24" t="s">
        <v>88</v>
      </c>
      <c r="G1012" s="24" t="s">
        <v>516</v>
      </c>
      <c r="H1012" s="24">
        <v>3</v>
      </c>
      <c r="I1012" s="24">
        <v>310</v>
      </c>
      <c r="J1012" s="37" t="s">
        <v>325</v>
      </c>
      <c r="K1012" s="85">
        <v>16.48</v>
      </c>
      <c r="L1012" s="178"/>
      <c r="M1012" s="178"/>
      <c r="N1012" s="178"/>
      <c r="O1012" s="177"/>
      <c r="P1012" s="24"/>
    </row>
    <row r="1013" spans="1:16">
      <c r="A1013" s="21" t="s">
        <v>2294</v>
      </c>
      <c r="B1013" s="24" t="s">
        <v>610</v>
      </c>
      <c r="C1013" s="24">
        <v>20120032</v>
      </c>
      <c r="D1013" s="24">
        <v>0</v>
      </c>
      <c r="E1013" s="24">
        <v>0</v>
      </c>
      <c r="F1013" s="22" t="s">
        <v>88</v>
      </c>
      <c r="G1013" s="24" t="s">
        <v>516</v>
      </c>
      <c r="H1013" s="24">
        <v>3</v>
      </c>
      <c r="I1013" s="24" t="s">
        <v>534</v>
      </c>
      <c r="J1013" s="24" t="s">
        <v>535</v>
      </c>
      <c r="K1013" s="85">
        <v>36</v>
      </c>
      <c r="L1013" s="25">
        <v>1.63</v>
      </c>
      <c r="M1013" s="25">
        <f>15+4*D1013/3+4*(E1013/2)/3</f>
        <v>15</v>
      </c>
      <c r="N1013" s="25">
        <f>L1013-M1013</f>
        <v>-13.370000000000001</v>
      </c>
      <c r="O1013" s="24">
        <f>SUMPRODUCT(TEXT(N1013-{0,5,15,25,35},"0;\0")*{0,2,3,3,7})</f>
        <v>0</v>
      </c>
      <c r="P1013" s="24"/>
    </row>
    <row r="1014" spans="1:16">
      <c r="A1014" s="184" t="s">
        <v>2296</v>
      </c>
      <c r="B1014" s="177" t="s">
        <v>611</v>
      </c>
      <c r="C1014" s="177">
        <v>19950030</v>
      </c>
      <c r="D1014" s="177">
        <v>0</v>
      </c>
      <c r="E1014" s="177">
        <v>0</v>
      </c>
      <c r="F1014" s="24" t="s">
        <v>120</v>
      </c>
      <c r="G1014" s="24" t="s">
        <v>514</v>
      </c>
      <c r="H1014" s="24">
        <v>4</v>
      </c>
      <c r="I1014" s="24">
        <v>412</v>
      </c>
      <c r="J1014" s="24" t="s">
        <v>550</v>
      </c>
      <c r="K1014" s="85">
        <v>25.84</v>
      </c>
      <c r="L1014" s="178">
        <v>1.39</v>
      </c>
      <c r="M1014" s="178">
        <f>15+4*D1014/3+4*(E1014/2)/3</f>
        <v>15</v>
      </c>
      <c r="N1014" s="178">
        <f>L1014-M1014</f>
        <v>-13.61</v>
      </c>
      <c r="O1014" s="177">
        <f>SUMPRODUCT(TEXT(N1014-{0,5,15,25,35},"0;\0")*{0,2,3,3,7})</f>
        <v>0</v>
      </c>
      <c r="P1014" s="24"/>
    </row>
    <row r="1015" spans="1:16">
      <c r="A1015" s="184" t="s">
        <v>2297</v>
      </c>
      <c r="B1015" s="177"/>
      <c r="C1015" s="177"/>
      <c r="D1015" s="177"/>
      <c r="E1015" s="177"/>
      <c r="F1015" s="24" t="s">
        <v>88</v>
      </c>
      <c r="G1015" s="24" t="s">
        <v>516</v>
      </c>
      <c r="H1015" s="24">
        <v>3</v>
      </c>
      <c r="I1015" s="24">
        <v>302</v>
      </c>
      <c r="J1015" s="24" t="s">
        <v>517</v>
      </c>
      <c r="K1015" s="85">
        <v>38</v>
      </c>
      <c r="L1015" s="178"/>
      <c r="M1015" s="178"/>
      <c r="N1015" s="178"/>
      <c r="O1015" s="177"/>
      <c r="P1015" s="24"/>
    </row>
    <row r="1016" spans="1:16">
      <c r="A1016" s="21" t="s">
        <v>2297</v>
      </c>
      <c r="B1016" s="24" t="s">
        <v>612</v>
      </c>
      <c r="C1016" s="24">
        <v>19900029</v>
      </c>
      <c r="D1016" s="24">
        <v>0</v>
      </c>
      <c r="E1016" s="24">
        <v>0</v>
      </c>
      <c r="F1016" s="22" t="s">
        <v>88</v>
      </c>
      <c r="G1016" s="24" t="s">
        <v>516</v>
      </c>
      <c r="H1016" s="24">
        <v>3</v>
      </c>
      <c r="I1016" s="24" t="s">
        <v>534</v>
      </c>
      <c r="J1016" s="24" t="s">
        <v>535</v>
      </c>
      <c r="K1016" s="85">
        <v>36</v>
      </c>
      <c r="L1016" s="25">
        <v>1.45</v>
      </c>
      <c r="M1016" s="25">
        <f>15+4*D1016/3+4*(E1016/2)/3</f>
        <v>15</v>
      </c>
      <c r="N1016" s="25">
        <f>L1016-M1016</f>
        <v>-13.55</v>
      </c>
      <c r="O1016" s="24">
        <f>SUMPRODUCT(TEXT(N1016-{0,5,15,25,35},"0;\0")*{0,2,3,3,7})</f>
        <v>0</v>
      </c>
      <c r="P1016" s="24"/>
    </row>
    <row r="1017" spans="1:16">
      <c r="A1017" s="184" t="s">
        <v>2298</v>
      </c>
      <c r="B1017" s="177" t="s">
        <v>613</v>
      </c>
      <c r="C1017" s="177">
        <v>19970066</v>
      </c>
      <c r="D1017" s="177">
        <v>0</v>
      </c>
      <c r="E1017" s="177">
        <v>0</v>
      </c>
      <c r="F1017" s="22" t="s">
        <v>88</v>
      </c>
      <c r="G1017" s="24" t="s">
        <v>516</v>
      </c>
      <c r="H1017" s="24">
        <v>3</v>
      </c>
      <c r="I1017" s="24" t="s">
        <v>531</v>
      </c>
      <c r="J1017" s="24" t="s">
        <v>532</v>
      </c>
      <c r="K1017" s="85">
        <v>38</v>
      </c>
      <c r="L1017" s="178">
        <v>4.13</v>
      </c>
      <c r="M1017" s="178">
        <f>15+4*D1017/3+4*(E1017/2)/3</f>
        <v>15</v>
      </c>
      <c r="N1017" s="178">
        <f>L1017-M1017</f>
        <v>-10.870000000000001</v>
      </c>
      <c r="O1017" s="177">
        <f>SUMPRODUCT(TEXT(N1017-{0,5,15,25,35},"0;\0")*{0,2,3,3,7})</f>
        <v>0</v>
      </c>
      <c r="P1017" s="24"/>
    </row>
    <row r="1018" spans="1:16">
      <c r="A1018" s="184" t="s">
        <v>2296</v>
      </c>
      <c r="B1018" s="177"/>
      <c r="C1018" s="177"/>
      <c r="D1018" s="177"/>
      <c r="E1018" s="177"/>
      <c r="F1018" s="24" t="s">
        <v>120</v>
      </c>
      <c r="G1018" s="24" t="s">
        <v>524</v>
      </c>
      <c r="H1018" s="24">
        <v>3</v>
      </c>
      <c r="I1018" s="24">
        <v>318</v>
      </c>
      <c r="J1018" s="37" t="s">
        <v>532</v>
      </c>
      <c r="K1018" s="85">
        <v>53.02</v>
      </c>
      <c r="L1018" s="178"/>
      <c r="M1018" s="178"/>
      <c r="N1018" s="178"/>
      <c r="O1018" s="177"/>
      <c r="P1018" s="24"/>
    </row>
    <row r="1019" spans="1:16">
      <c r="A1019" s="184" t="s">
        <v>2266</v>
      </c>
      <c r="B1019" s="177" t="s">
        <v>2299</v>
      </c>
      <c r="C1019" s="177">
        <v>20030045</v>
      </c>
      <c r="D1019" s="177">
        <v>0</v>
      </c>
      <c r="E1019" s="177">
        <v>0</v>
      </c>
      <c r="F1019" s="24" t="s">
        <v>88</v>
      </c>
      <c r="G1019" s="24" t="s">
        <v>553</v>
      </c>
      <c r="H1019" s="24">
        <v>5</v>
      </c>
      <c r="I1019" s="24">
        <v>509</v>
      </c>
      <c r="J1019" s="37" t="s">
        <v>554</v>
      </c>
      <c r="K1019" s="85">
        <v>20.91</v>
      </c>
      <c r="L1019" s="178">
        <v>6.99</v>
      </c>
      <c r="M1019" s="178">
        <f>15+4*D1019/3+4*(E1019/2)/3</f>
        <v>15</v>
      </c>
      <c r="N1019" s="178">
        <f>L1019-M1019</f>
        <v>-8.01</v>
      </c>
      <c r="O1019" s="177">
        <f>SUMPRODUCT(TEXT(N1019-{0,5,15,25,35},"0;\0")*{0,2,3,3,7})</f>
        <v>0</v>
      </c>
      <c r="P1019" s="24"/>
    </row>
    <row r="1020" spans="1:16">
      <c r="A1020" s="184" t="s">
        <v>2266</v>
      </c>
      <c r="B1020" s="177"/>
      <c r="C1020" s="177"/>
      <c r="D1020" s="177"/>
      <c r="E1020" s="177"/>
      <c r="F1020" s="24" t="s">
        <v>120</v>
      </c>
      <c r="G1020" s="37" t="s">
        <v>555</v>
      </c>
      <c r="H1020" s="24">
        <v>2</v>
      </c>
      <c r="I1020" s="24">
        <v>209</v>
      </c>
      <c r="J1020" s="37" t="s">
        <v>556</v>
      </c>
      <c r="K1020" s="85">
        <v>28.04</v>
      </c>
      <c r="L1020" s="178"/>
      <c r="M1020" s="178"/>
      <c r="N1020" s="178"/>
      <c r="O1020" s="177"/>
      <c r="P1020" s="24"/>
    </row>
    <row r="1021" spans="1:16">
      <c r="A1021" s="184" t="s">
        <v>2266</v>
      </c>
      <c r="B1021" s="177" t="s">
        <v>2300</v>
      </c>
      <c r="C1021" s="177">
        <v>20120031</v>
      </c>
      <c r="D1021" s="177">
        <v>0</v>
      </c>
      <c r="E1021" s="177">
        <v>0</v>
      </c>
      <c r="F1021" s="24" t="s">
        <v>88</v>
      </c>
      <c r="G1021" s="24" t="s">
        <v>553</v>
      </c>
      <c r="H1021" s="24">
        <v>5</v>
      </c>
      <c r="I1021" s="24">
        <v>509</v>
      </c>
      <c r="J1021" s="37" t="s">
        <v>554</v>
      </c>
      <c r="K1021" s="85">
        <v>20.91</v>
      </c>
      <c r="L1021" s="178">
        <v>6.99</v>
      </c>
      <c r="M1021" s="178">
        <f>15+4*D1021/3+4*(E1021/2)/3</f>
        <v>15</v>
      </c>
      <c r="N1021" s="178">
        <f>L1021-M1021</f>
        <v>-8.01</v>
      </c>
      <c r="O1021" s="177">
        <f>SUMPRODUCT(TEXT(N1021-{0,5,15,25,35},"0;\0")*{0,2,3,3,7})</f>
        <v>0</v>
      </c>
      <c r="P1021" s="24"/>
    </row>
    <row r="1022" spans="1:16">
      <c r="A1022" s="184" t="s">
        <v>2266</v>
      </c>
      <c r="B1022" s="177"/>
      <c r="C1022" s="177"/>
      <c r="D1022" s="177"/>
      <c r="E1022" s="177"/>
      <c r="F1022" s="24" t="s">
        <v>120</v>
      </c>
      <c r="G1022" s="37" t="s">
        <v>555</v>
      </c>
      <c r="H1022" s="24">
        <v>2</v>
      </c>
      <c r="I1022" s="24">
        <v>209</v>
      </c>
      <c r="J1022" s="37" t="s">
        <v>556</v>
      </c>
      <c r="K1022" s="85">
        <v>28.04</v>
      </c>
      <c r="L1022" s="178"/>
      <c r="M1022" s="178"/>
      <c r="N1022" s="178"/>
      <c r="O1022" s="177"/>
      <c r="P1022" s="24"/>
    </row>
    <row r="1023" spans="1:16">
      <c r="A1023" s="184" t="s">
        <v>2266</v>
      </c>
      <c r="B1023" s="177" t="s">
        <v>614</v>
      </c>
      <c r="C1023" s="177">
        <v>20090080</v>
      </c>
      <c r="D1023" s="177">
        <v>0</v>
      </c>
      <c r="E1023" s="177">
        <v>0</v>
      </c>
      <c r="F1023" s="22" t="s">
        <v>88</v>
      </c>
      <c r="G1023" s="24" t="s">
        <v>516</v>
      </c>
      <c r="H1023" s="24">
        <v>3</v>
      </c>
      <c r="I1023" s="24" t="s">
        <v>534</v>
      </c>
      <c r="J1023" s="24" t="s">
        <v>535</v>
      </c>
      <c r="K1023" s="85">
        <v>36</v>
      </c>
      <c r="L1023" s="178">
        <v>5.93</v>
      </c>
      <c r="M1023" s="178">
        <f>15+4*D1023/3+4*(E1023/2)/3</f>
        <v>15</v>
      </c>
      <c r="N1023" s="178">
        <f>L1023-M1023</f>
        <v>-9.07</v>
      </c>
      <c r="O1023" s="177">
        <f>SUMPRODUCT(TEXT(N1023-{0,5,15,25,35},"0;\0")*{0,2,3,3,7})</f>
        <v>0</v>
      </c>
      <c r="P1023" s="24"/>
    </row>
    <row r="1024" spans="1:16">
      <c r="A1024" s="184" t="s">
        <v>2301</v>
      </c>
      <c r="B1024" s="177"/>
      <c r="C1024" s="177"/>
      <c r="D1024" s="177"/>
      <c r="E1024" s="177"/>
      <c r="F1024" s="24" t="s">
        <v>88</v>
      </c>
      <c r="G1024" s="24" t="s">
        <v>516</v>
      </c>
      <c r="H1024" s="24">
        <v>3</v>
      </c>
      <c r="I1024" s="24">
        <v>311</v>
      </c>
      <c r="J1024" s="37" t="s">
        <v>542</v>
      </c>
      <c r="K1024" s="85">
        <v>89.61</v>
      </c>
      <c r="L1024" s="178"/>
      <c r="M1024" s="178"/>
      <c r="N1024" s="178"/>
      <c r="O1024" s="177"/>
      <c r="P1024" s="24"/>
    </row>
    <row r="1025" spans="1:16">
      <c r="A1025" s="184" t="s">
        <v>2301</v>
      </c>
      <c r="B1025" s="177" t="s">
        <v>2302</v>
      </c>
      <c r="C1025" s="177">
        <v>19910000</v>
      </c>
      <c r="D1025" s="177">
        <v>0</v>
      </c>
      <c r="E1025" s="177">
        <v>0</v>
      </c>
      <c r="F1025" s="24" t="s">
        <v>88</v>
      </c>
      <c r="G1025" s="24" t="s">
        <v>553</v>
      </c>
      <c r="H1025" s="24">
        <v>5</v>
      </c>
      <c r="I1025" s="24">
        <v>509</v>
      </c>
      <c r="J1025" s="37" t="s">
        <v>554</v>
      </c>
      <c r="K1025" s="85">
        <v>20.91</v>
      </c>
      <c r="L1025" s="178">
        <v>6.99</v>
      </c>
      <c r="M1025" s="178">
        <f>15+4*D1025/3+4*(E1025/2)/3</f>
        <v>15</v>
      </c>
      <c r="N1025" s="178">
        <f>L1025-M1025</f>
        <v>-8.01</v>
      </c>
      <c r="O1025" s="177">
        <f>SUMPRODUCT(TEXT(N1025-{0,5,15,25,35},"0;\0")*{0,2,3,3,7})</f>
        <v>0</v>
      </c>
      <c r="P1025" s="24"/>
    </row>
    <row r="1026" spans="1:16">
      <c r="A1026" s="184" t="s">
        <v>2301</v>
      </c>
      <c r="B1026" s="177"/>
      <c r="C1026" s="177"/>
      <c r="D1026" s="177"/>
      <c r="E1026" s="177"/>
      <c r="F1026" s="24" t="s">
        <v>120</v>
      </c>
      <c r="G1026" s="37" t="s">
        <v>555</v>
      </c>
      <c r="H1026" s="24">
        <v>2</v>
      </c>
      <c r="I1026" s="24">
        <v>209</v>
      </c>
      <c r="J1026" s="37" t="s">
        <v>556</v>
      </c>
      <c r="K1026" s="85">
        <v>28.04</v>
      </c>
      <c r="L1026" s="178"/>
      <c r="M1026" s="178"/>
      <c r="N1026" s="178"/>
      <c r="O1026" s="177"/>
      <c r="P1026" s="24"/>
    </row>
    <row r="1027" spans="1:16">
      <c r="A1027" s="184" t="s">
        <v>2266</v>
      </c>
      <c r="B1027" s="177" t="s">
        <v>615</v>
      </c>
      <c r="C1027" s="177">
        <v>20060001</v>
      </c>
      <c r="D1027" s="177">
        <v>0</v>
      </c>
      <c r="E1027" s="177">
        <v>0</v>
      </c>
      <c r="F1027" s="22" t="s">
        <v>88</v>
      </c>
      <c r="G1027" s="24" t="s">
        <v>516</v>
      </c>
      <c r="H1027" s="24">
        <v>3</v>
      </c>
      <c r="I1027" s="24" t="s">
        <v>534</v>
      </c>
      <c r="J1027" s="24" t="s">
        <v>535</v>
      </c>
      <c r="K1027" s="85">
        <v>36</v>
      </c>
      <c r="L1027" s="178">
        <v>5.93</v>
      </c>
      <c r="M1027" s="178">
        <f>15+4*D1027/3+4*(E1027/2)/3</f>
        <v>15</v>
      </c>
      <c r="N1027" s="178">
        <f>L1027-M1027</f>
        <v>-9.07</v>
      </c>
      <c r="O1027" s="177">
        <f>SUMPRODUCT(TEXT(N1027-{0,5,15,25,35},"0;\0")*{0,2,3,3,7})</f>
        <v>0</v>
      </c>
      <c r="P1027" s="24"/>
    </row>
    <row r="1028" spans="1:16">
      <c r="A1028" s="184" t="s">
        <v>2266</v>
      </c>
      <c r="B1028" s="177"/>
      <c r="C1028" s="177"/>
      <c r="D1028" s="177"/>
      <c r="E1028" s="177"/>
      <c r="F1028" s="24" t="s">
        <v>88</v>
      </c>
      <c r="G1028" s="24" t="s">
        <v>516</v>
      </c>
      <c r="H1028" s="24">
        <v>3</v>
      </c>
      <c r="I1028" s="24">
        <v>311</v>
      </c>
      <c r="J1028" s="37" t="s">
        <v>542</v>
      </c>
      <c r="K1028" s="85">
        <v>89.61</v>
      </c>
      <c r="L1028" s="178"/>
      <c r="M1028" s="178"/>
      <c r="N1028" s="178"/>
      <c r="O1028" s="177"/>
      <c r="P1028" s="24"/>
    </row>
    <row r="1029" spans="1:16">
      <c r="A1029" s="184" t="s">
        <v>2266</v>
      </c>
      <c r="B1029" s="177" t="s">
        <v>616</v>
      </c>
      <c r="C1029" s="177">
        <v>19950028</v>
      </c>
      <c r="D1029" s="177">
        <v>2</v>
      </c>
      <c r="E1029" s="177">
        <v>6</v>
      </c>
      <c r="F1029" s="24" t="s">
        <v>120</v>
      </c>
      <c r="G1029" s="24" t="s">
        <v>514</v>
      </c>
      <c r="H1029" s="24">
        <v>4</v>
      </c>
      <c r="I1029" s="24">
        <v>411</v>
      </c>
      <c r="J1029" s="24" t="s">
        <v>527</v>
      </c>
      <c r="K1029" s="85">
        <v>26</v>
      </c>
      <c r="L1029" s="178">
        <v>16.13</v>
      </c>
      <c r="M1029" s="178">
        <f>15+4*D1029/3+4*(E1029/2)/3</f>
        <v>21.666666666666668</v>
      </c>
      <c r="N1029" s="178">
        <f>L1029-M1029</f>
        <v>-5.5366666666666688</v>
      </c>
      <c r="O1029" s="177">
        <f>SUMPRODUCT(TEXT(N1029-{0,5,15,25,35},"0;\0")*{0,2,3,3,7})</f>
        <v>0</v>
      </c>
      <c r="P1029" s="24"/>
    </row>
    <row r="1030" spans="1:16">
      <c r="A1030" s="184" t="s">
        <v>2266</v>
      </c>
      <c r="B1030" s="177"/>
      <c r="C1030" s="177"/>
      <c r="D1030" s="177"/>
      <c r="E1030" s="177"/>
      <c r="F1030" s="24" t="s">
        <v>88</v>
      </c>
      <c r="G1030" s="24" t="s">
        <v>516</v>
      </c>
      <c r="H1030" s="24">
        <v>3</v>
      </c>
      <c r="I1030" s="24">
        <v>301</v>
      </c>
      <c r="J1030" s="24" t="s">
        <v>517</v>
      </c>
      <c r="K1030" s="85">
        <v>37.89</v>
      </c>
      <c r="L1030" s="178"/>
      <c r="M1030" s="178"/>
      <c r="N1030" s="178"/>
      <c r="O1030" s="177"/>
      <c r="P1030" s="24"/>
    </row>
    <row r="1031" spans="1:16">
      <c r="A1031" s="184" t="s">
        <v>2266</v>
      </c>
      <c r="B1031" s="177"/>
      <c r="C1031" s="177"/>
      <c r="D1031" s="177"/>
      <c r="E1031" s="177"/>
      <c r="F1031" s="24" t="s">
        <v>88</v>
      </c>
      <c r="G1031" s="24" t="s">
        <v>516</v>
      </c>
      <c r="H1031" s="24">
        <v>3</v>
      </c>
      <c r="I1031" s="24">
        <v>310</v>
      </c>
      <c r="J1031" s="37" t="s">
        <v>325</v>
      </c>
      <c r="K1031" s="85">
        <v>16.48</v>
      </c>
      <c r="L1031" s="178"/>
      <c r="M1031" s="178"/>
      <c r="N1031" s="178"/>
      <c r="O1031" s="177"/>
      <c r="P1031" s="24"/>
    </row>
    <row r="1032" spans="1:16">
      <c r="A1032" s="21" t="s">
        <v>2266</v>
      </c>
      <c r="B1032" s="24" t="s">
        <v>617</v>
      </c>
      <c r="C1032" s="24">
        <v>20190009</v>
      </c>
      <c r="D1032" s="24">
        <v>2</v>
      </c>
      <c r="E1032" s="24">
        <v>8</v>
      </c>
      <c r="F1032" s="24" t="s">
        <v>120</v>
      </c>
      <c r="G1032" s="24" t="s">
        <v>514</v>
      </c>
      <c r="H1032" s="24">
        <v>4</v>
      </c>
      <c r="I1032" s="24">
        <v>414</v>
      </c>
      <c r="J1032" s="24" t="s">
        <v>523</v>
      </c>
      <c r="K1032" s="85">
        <v>25.71</v>
      </c>
      <c r="L1032" s="25">
        <v>1.85</v>
      </c>
      <c r="M1032" s="25">
        <f>15+4*D1032/3+4*(E1032/2)/3</f>
        <v>23</v>
      </c>
      <c r="N1032" s="25">
        <f>L1032-M1032</f>
        <v>-21.15</v>
      </c>
      <c r="O1032" s="24">
        <f>SUMPRODUCT(TEXT(N1032-{0,5,15,25,35},"0;\0")*{0,2,3,3,7})</f>
        <v>0</v>
      </c>
      <c r="P1032" s="24"/>
    </row>
    <row r="1033" spans="1:16">
      <c r="A1033" s="184" t="s">
        <v>2303</v>
      </c>
      <c r="B1033" s="177" t="s">
        <v>618</v>
      </c>
      <c r="C1033" s="177">
        <v>20060030</v>
      </c>
      <c r="D1033" s="177">
        <v>5</v>
      </c>
      <c r="E1033" s="177">
        <v>0</v>
      </c>
      <c r="F1033" s="24" t="s">
        <v>120</v>
      </c>
      <c r="G1033" s="24" t="s">
        <v>514</v>
      </c>
      <c r="H1033" s="24">
        <v>4</v>
      </c>
      <c r="I1033" s="24">
        <v>415</v>
      </c>
      <c r="J1033" s="24" t="s">
        <v>558</v>
      </c>
      <c r="K1033" s="85">
        <v>25.71</v>
      </c>
      <c r="L1033" s="178">
        <v>2.15</v>
      </c>
      <c r="M1033" s="178">
        <f>15+4*D1033/3+4*(E1033/2)/3</f>
        <v>21.666666666666668</v>
      </c>
      <c r="N1033" s="178">
        <f>L1033-M1033</f>
        <v>-19.516666666666669</v>
      </c>
      <c r="O1033" s="177">
        <f>SUMPRODUCT(TEXT(N1033-{0,5,15,25,35},"0;\0")*{0,2,3,3,7})</f>
        <v>0</v>
      </c>
      <c r="P1033" s="24"/>
    </row>
    <row r="1034" spans="1:16">
      <c r="A1034" s="184" t="s">
        <v>2304</v>
      </c>
      <c r="B1034" s="177"/>
      <c r="C1034" s="177"/>
      <c r="D1034" s="177"/>
      <c r="E1034" s="177"/>
      <c r="F1034" s="22" t="s">
        <v>120</v>
      </c>
      <c r="G1034" s="24" t="s">
        <v>514</v>
      </c>
      <c r="H1034" s="24">
        <v>3</v>
      </c>
      <c r="I1034" s="24">
        <v>128</v>
      </c>
      <c r="J1034" s="24" t="s">
        <v>581</v>
      </c>
      <c r="K1034" s="85">
        <v>60</v>
      </c>
      <c r="L1034" s="178"/>
      <c r="M1034" s="178"/>
      <c r="N1034" s="178"/>
      <c r="O1034" s="177"/>
      <c r="P1034" s="24"/>
    </row>
    <row r="1035" spans="1:16">
      <c r="A1035" s="184" t="s">
        <v>2304</v>
      </c>
      <c r="B1035" s="177" t="s">
        <v>619</v>
      </c>
      <c r="C1035" s="177">
        <v>20150006</v>
      </c>
      <c r="D1035" s="177">
        <v>12</v>
      </c>
      <c r="E1035" s="177">
        <v>7</v>
      </c>
      <c r="F1035" s="24" t="s">
        <v>120</v>
      </c>
      <c r="G1035" s="24" t="s">
        <v>514</v>
      </c>
      <c r="H1035" s="24">
        <v>4</v>
      </c>
      <c r="I1035" s="24">
        <v>414</v>
      </c>
      <c r="J1035" s="24" t="s">
        <v>523</v>
      </c>
      <c r="K1035" s="85">
        <v>25.71</v>
      </c>
      <c r="L1035" s="178">
        <v>11.59</v>
      </c>
      <c r="M1035" s="178">
        <f>15+4*D1035/3+4*(E1035/2)/3</f>
        <v>35.666666666666664</v>
      </c>
      <c r="N1035" s="178">
        <f>L1035-M1035</f>
        <v>-24.076666666666664</v>
      </c>
      <c r="O1035" s="177">
        <f>SUMPRODUCT(TEXT(N1035-{0,5,15,25,35},"0;\0")*{0,2,3,3,7})</f>
        <v>0</v>
      </c>
      <c r="P1035" s="24"/>
    </row>
    <row r="1036" spans="1:16">
      <c r="A1036" s="184" t="s">
        <v>2305</v>
      </c>
      <c r="B1036" s="177"/>
      <c r="C1036" s="177"/>
      <c r="D1036" s="177"/>
      <c r="E1036" s="177"/>
      <c r="F1036" s="24" t="s">
        <v>120</v>
      </c>
      <c r="G1036" s="24" t="s">
        <v>514</v>
      </c>
      <c r="H1036" s="24">
        <v>2</v>
      </c>
      <c r="I1036" s="24">
        <v>223</v>
      </c>
      <c r="J1036" s="44" t="s">
        <v>567</v>
      </c>
      <c r="K1036" s="85">
        <v>25.71</v>
      </c>
      <c r="L1036" s="178"/>
      <c r="M1036" s="178"/>
      <c r="N1036" s="178"/>
      <c r="O1036" s="177"/>
      <c r="P1036" s="24"/>
    </row>
    <row r="1037" spans="1:16">
      <c r="A1037" s="184" t="s">
        <v>2305</v>
      </c>
      <c r="B1037" s="177"/>
      <c r="C1037" s="177"/>
      <c r="D1037" s="177"/>
      <c r="E1037" s="177"/>
      <c r="F1037" s="22" t="s">
        <v>120</v>
      </c>
      <c r="G1037" s="24" t="s">
        <v>514</v>
      </c>
      <c r="H1037" s="24">
        <v>3</v>
      </c>
      <c r="I1037" s="24">
        <v>128</v>
      </c>
      <c r="J1037" s="24" t="s">
        <v>581</v>
      </c>
      <c r="K1037" s="85">
        <v>60</v>
      </c>
      <c r="L1037" s="178"/>
      <c r="M1037" s="178"/>
      <c r="N1037" s="178"/>
      <c r="O1037" s="177"/>
      <c r="P1037" s="24"/>
    </row>
    <row r="1038" spans="1:16">
      <c r="A1038" s="184" t="s">
        <v>2305</v>
      </c>
      <c r="B1038" s="177"/>
      <c r="C1038" s="177"/>
      <c r="D1038" s="177"/>
      <c r="E1038" s="177"/>
      <c r="F1038" s="24" t="s">
        <v>88</v>
      </c>
      <c r="G1038" s="24" t="s">
        <v>516</v>
      </c>
      <c r="H1038" s="24">
        <v>3</v>
      </c>
      <c r="I1038" s="24">
        <v>313</v>
      </c>
      <c r="J1038" s="37" t="s">
        <v>315</v>
      </c>
      <c r="K1038" s="85">
        <v>16.48</v>
      </c>
      <c r="L1038" s="178"/>
      <c r="M1038" s="178"/>
      <c r="N1038" s="178"/>
      <c r="O1038" s="177"/>
      <c r="P1038" s="24"/>
    </row>
    <row r="1039" spans="1:16">
      <c r="A1039" s="184" t="s">
        <v>2305</v>
      </c>
      <c r="B1039" s="177"/>
      <c r="C1039" s="177"/>
      <c r="D1039" s="177"/>
      <c r="E1039" s="177"/>
      <c r="F1039" s="24" t="s">
        <v>120</v>
      </c>
      <c r="G1039" s="24" t="s">
        <v>524</v>
      </c>
      <c r="H1039" s="24">
        <v>3</v>
      </c>
      <c r="I1039" s="24">
        <v>317</v>
      </c>
      <c r="J1039" s="37" t="s">
        <v>525</v>
      </c>
      <c r="K1039" s="85">
        <v>53.02</v>
      </c>
      <c r="L1039" s="178"/>
      <c r="M1039" s="178"/>
      <c r="N1039" s="178"/>
      <c r="O1039" s="177"/>
      <c r="P1039" s="24"/>
    </row>
    <row r="1040" spans="1:16">
      <c r="A1040" s="184" t="s">
        <v>2266</v>
      </c>
      <c r="B1040" s="177" t="s">
        <v>620</v>
      </c>
      <c r="C1040" s="177">
        <v>20020021</v>
      </c>
      <c r="D1040" s="177">
        <v>0</v>
      </c>
      <c r="E1040" s="177">
        <v>0</v>
      </c>
      <c r="F1040" s="22" t="s">
        <v>88</v>
      </c>
      <c r="G1040" s="24" t="s">
        <v>516</v>
      </c>
      <c r="H1040" s="24">
        <v>3</v>
      </c>
      <c r="I1040" s="24" t="s">
        <v>534</v>
      </c>
      <c r="J1040" s="24" t="s">
        <v>535</v>
      </c>
      <c r="K1040" s="85">
        <v>36</v>
      </c>
      <c r="L1040" s="178">
        <v>5.93</v>
      </c>
      <c r="M1040" s="178">
        <f>15+4*D1040/3+4*(E1040/2)/3</f>
        <v>15</v>
      </c>
      <c r="N1040" s="178">
        <f>L1040-M1040</f>
        <v>-9.07</v>
      </c>
      <c r="O1040" s="177">
        <f>SUMPRODUCT(TEXT(N1040-{0,5,15,25,35},"0;\0")*{0,2,3,3,7})</f>
        <v>0</v>
      </c>
      <c r="P1040" s="24"/>
    </row>
    <row r="1041" spans="1:16">
      <c r="A1041" s="184" t="s">
        <v>2266</v>
      </c>
      <c r="B1041" s="177"/>
      <c r="C1041" s="177"/>
      <c r="D1041" s="177"/>
      <c r="E1041" s="177"/>
      <c r="F1041" s="24" t="s">
        <v>88</v>
      </c>
      <c r="G1041" s="24" t="s">
        <v>516</v>
      </c>
      <c r="H1041" s="24">
        <v>3</v>
      </c>
      <c r="I1041" s="24">
        <v>311</v>
      </c>
      <c r="J1041" s="37" t="s">
        <v>542</v>
      </c>
      <c r="K1041" s="85">
        <v>89.61</v>
      </c>
      <c r="L1041" s="178"/>
      <c r="M1041" s="178"/>
      <c r="N1041" s="178"/>
      <c r="O1041" s="177"/>
      <c r="P1041" s="24"/>
    </row>
    <row r="1042" spans="1:16">
      <c r="A1042" s="184" t="s">
        <v>2266</v>
      </c>
      <c r="B1042" s="177" t="s">
        <v>621</v>
      </c>
      <c r="C1042" s="177">
        <v>20160011</v>
      </c>
      <c r="D1042" s="177">
        <v>0</v>
      </c>
      <c r="E1042" s="177">
        <v>0</v>
      </c>
      <c r="F1042" s="22" t="s">
        <v>88</v>
      </c>
      <c r="G1042" s="24" t="s">
        <v>516</v>
      </c>
      <c r="H1042" s="24">
        <v>3</v>
      </c>
      <c r="I1042" s="24" t="s">
        <v>534</v>
      </c>
      <c r="J1042" s="24" t="s">
        <v>535</v>
      </c>
      <c r="K1042" s="85">
        <v>36</v>
      </c>
      <c r="L1042" s="178">
        <v>1.63</v>
      </c>
      <c r="M1042" s="178">
        <f>15+4*D1042/3+4*(E1042/2)/3</f>
        <v>15</v>
      </c>
      <c r="N1042" s="178">
        <f>L1042-M1042</f>
        <v>-13.370000000000001</v>
      </c>
      <c r="O1042" s="177">
        <f>SUMPRODUCT(TEXT(N1042-{0,5,15,25,35},"0;\0")*{0,2,3,3,7})</f>
        <v>0</v>
      </c>
      <c r="P1042" s="24"/>
    </row>
    <row r="1043" spans="1:16">
      <c r="A1043" s="184" t="s">
        <v>2271</v>
      </c>
      <c r="B1043" s="177"/>
      <c r="C1043" s="177"/>
      <c r="D1043" s="177"/>
      <c r="E1043" s="177"/>
      <c r="F1043" s="22" t="s">
        <v>120</v>
      </c>
      <c r="G1043" s="24" t="s">
        <v>514</v>
      </c>
      <c r="H1043" s="24">
        <v>4</v>
      </c>
      <c r="I1043" s="24">
        <v>416</v>
      </c>
      <c r="J1043" s="24" t="s">
        <v>543</v>
      </c>
      <c r="K1043" s="85">
        <v>52</v>
      </c>
      <c r="L1043" s="178"/>
      <c r="M1043" s="178"/>
      <c r="N1043" s="178"/>
      <c r="O1043" s="177"/>
      <c r="P1043" s="24"/>
    </row>
    <row r="1044" spans="1:16">
      <c r="A1044" s="184" t="s">
        <v>2271</v>
      </c>
      <c r="B1044" s="177" t="s">
        <v>622</v>
      </c>
      <c r="C1044" s="177">
        <v>20040003</v>
      </c>
      <c r="D1044" s="177">
        <v>4</v>
      </c>
      <c r="E1044" s="177">
        <v>0</v>
      </c>
      <c r="F1044" s="22" t="s">
        <v>88</v>
      </c>
      <c r="G1044" s="24" t="s">
        <v>516</v>
      </c>
      <c r="H1044" s="24">
        <v>3</v>
      </c>
      <c r="I1044" s="24" t="s">
        <v>531</v>
      </c>
      <c r="J1044" s="24" t="s">
        <v>532</v>
      </c>
      <c r="K1044" s="85">
        <v>38</v>
      </c>
      <c r="L1044" s="178">
        <v>8.61</v>
      </c>
      <c r="M1044" s="178">
        <f>15+4*D1044/3+4*(E1044/2)/3</f>
        <v>20.333333333333332</v>
      </c>
      <c r="N1044" s="178">
        <f>L1044-M1044</f>
        <v>-11.723333333333333</v>
      </c>
      <c r="O1044" s="177">
        <f>SUMPRODUCT(TEXT(N1044-{0,5,15,25,35},"0;\0")*{0,2,3,3,7})</f>
        <v>0</v>
      </c>
      <c r="P1044" s="24"/>
    </row>
    <row r="1045" spans="1:16">
      <c r="A1045" s="184" t="s">
        <v>2271</v>
      </c>
      <c r="B1045" s="177"/>
      <c r="C1045" s="177"/>
      <c r="D1045" s="177"/>
      <c r="E1045" s="177"/>
      <c r="F1045" s="22" t="s">
        <v>120</v>
      </c>
      <c r="G1045" s="24" t="s">
        <v>514</v>
      </c>
      <c r="H1045" s="24">
        <v>4</v>
      </c>
      <c r="I1045" s="24">
        <v>416</v>
      </c>
      <c r="J1045" s="24" t="s">
        <v>543</v>
      </c>
      <c r="K1045" s="85">
        <v>52</v>
      </c>
      <c r="L1045" s="178"/>
      <c r="M1045" s="178"/>
      <c r="N1045" s="178"/>
      <c r="O1045" s="177"/>
      <c r="P1045" s="24"/>
    </row>
    <row r="1046" spans="1:16">
      <c r="A1046" s="184" t="s">
        <v>2271</v>
      </c>
      <c r="B1046" s="177"/>
      <c r="C1046" s="177"/>
      <c r="D1046" s="177"/>
      <c r="E1046" s="177"/>
      <c r="F1046" s="24" t="s">
        <v>88</v>
      </c>
      <c r="G1046" s="24" t="s">
        <v>516</v>
      </c>
      <c r="H1046" s="24">
        <v>3</v>
      </c>
      <c r="I1046" s="24">
        <v>311</v>
      </c>
      <c r="J1046" s="37" t="s">
        <v>542</v>
      </c>
      <c r="K1046" s="85">
        <v>89.61</v>
      </c>
      <c r="L1046" s="178"/>
      <c r="M1046" s="178"/>
      <c r="N1046" s="178"/>
      <c r="O1046" s="177"/>
      <c r="P1046" s="24"/>
    </row>
    <row r="1047" spans="1:16">
      <c r="A1047" s="184" t="s">
        <v>2271</v>
      </c>
      <c r="B1047" s="177"/>
      <c r="C1047" s="177"/>
      <c r="D1047" s="177"/>
      <c r="E1047" s="177"/>
      <c r="F1047" s="24" t="s">
        <v>120</v>
      </c>
      <c r="G1047" s="24" t="s">
        <v>524</v>
      </c>
      <c r="H1047" s="24">
        <v>3</v>
      </c>
      <c r="I1047" s="24">
        <v>318</v>
      </c>
      <c r="J1047" s="37" t="s">
        <v>532</v>
      </c>
      <c r="K1047" s="85">
        <v>53.02</v>
      </c>
      <c r="L1047" s="178"/>
      <c r="M1047" s="178"/>
      <c r="N1047" s="178"/>
      <c r="O1047" s="177"/>
      <c r="P1047" s="24"/>
    </row>
    <row r="1048" spans="1:16">
      <c r="A1048" s="21" t="s">
        <v>2266</v>
      </c>
      <c r="B1048" s="24" t="s">
        <v>623</v>
      </c>
      <c r="C1048" s="24">
        <v>20180204</v>
      </c>
      <c r="D1048" s="24">
        <v>0</v>
      </c>
      <c r="E1048" s="24">
        <v>0</v>
      </c>
      <c r="F1048" s="22" t="s">
        <v>88</v>
      </c>
      <c r="G1048" s="24" t="s">
        <v>516</v>
      </c>
      <c r="H1048" s="24">
        <v>3</v>
      </c>
      <c r="I1048" s="24" t="s">
        <v>534</v>
      </c>
      <c r="J1048" s="24" t="s">
        <v>535</v>
      </c>
      <c r="K1048" s="85">
        <v>36</v>
      </c>
      <c r="L1048" s="25">
        <v>1.63</v>
      </c>
      <c r="M1048" s="25">
        <f>15+4*D1048/3+4*(E1048/2)/3</f>
        <v>15</v>
      </c>
      <c r="N1048" s="25">
        <f>L1048-M1048</f>
        <v>-13.370000000000001</v>
      </c>
      <c r="O1048" s="24">
        <f>SUMPRODUCT(TEXT(N1048-{0,5,15,25,35},"0;\0")*{0,2,3,3,7})</f>
        <v>0</v>
      </c>
      <c r="P1048" s="24"/>
    </row>
    <row r="1049" spans="1:16">
      <c r="A1049" s="184" t="s">
        <v>2306</v>
      </c>
      <c r="B1049" s="177" t="s">
        <v>624</v>
      </c>
      <c r="C1049" s="177">
        <v>19990038</v>
      </c>
      <c r="D1049" s="177">
        <v>2</v>
      </c>
      <c r="E1049" s="177">
        <v>0</v>
      </c>
      <c r="F1049" s="22" t="s">
        <v>88</v>
      </c>
      <c r="G1049" s="24" t="s">
        <v>516</v>
      </c>
      <c r="H1049" s="24">
        <v>3</v>
      </c>
      <c r="I1049" s="24" t="s">
        <v>531</v>
      </c>
      <c r="J1049" s="24" t="s">
        <v>532</v>
      </c>
      <c r="K1049" s="85">
        <v>38</v>
      </c>
      <c r="L1049" s="178">
        <v>1.61</v>
      </c>
      <c r="M1049" s="178">
        <f>15+4*D1049/3+4*(E1049/2)/3</f>
        <v>17.666666666666668</v>
      </c>
      <c r="N1049" s="178">
        <f>L1049-M1049</f>
        <v>-16.056666666666668</v>
      </c>
      <c r="O1049" s="177">
        <f>SUMPRODUCT(TEXT(N1049-{0,5,15,25,35},"0;\0")*{0,2,3,3,7})</f>
        <v>0</v>
      </c>
      <c r="P1049" s="24"/>
    </row>
    <row r="1050" spans="1:16">
      <c r="A1050" s="184" t="s">
        <v>2271</v>
      </c>
      <c r="B1050" s="177"/>
      <c r="C1050" s="177"/>
      <c r="D1050" s="177"/>
      <c r="E1050" s="177"/>
      <c r="F1050" s="22" t="s">
        <v>120</v>
      </c>
      <c r="G1050" s="24" t="s">
        <v>514</v>
      </c>
      <c r="H1050" s="24">
        <v>4</v>
      </c>
      <c r="I1050" s="24">
        <v>416</v>
      </c>
      <c r="J1050" s="24" t="s">
        <v>543</v>
      </c>
      <c r="K1050" s="85">
        <v>52</v>
      </c>
      <c r="L1050" s="178"/>
      <c r="M1050" s="178"/>
      <c r="N1050" s="178"/>
      <c r="O1050" s="177"/>
      <c r="P1050" s="24"/>
    </row>
    <row r="1051" spans="1:16">
      <c r="A1051" s="184" t="s">
        <v>2271</v>
      </c>
      <c r="B1051" s="177"/>
      <c r="C1051" s="177"/>
      <c r="D1051" s="177"/>
      <c r="E1051" s="177"/>
      <c r="F1051" s="22" t="s">
        <v>120</v>
      </c>
      <c r="G1051" s="24" t="s">
        <v>514</v>
      </c>
      <c r="H1051" s="24">
        <v>3</v>
      </c>
      <c r="I1051" s="24">
        <v>128</v>
      </c>
      <c r="J1051" s="24" t="s">
        <v>581</v>
      </c>
      <c r="K1051" s="85">
        <v>60</v>
      </c>
      <c r="L1051" s="178"/>
      <c r="M1051" s="178"/>
      <c r="N1051" s="178"/>
      <c r="O1051" s="177"/>
      <c r="P1051" s="24"/>
    </row>
    <row r="1052" spans="1:16">
      <c r="A1052" s="184" t="s">
        <v>2271</v>
      </c>
      <c r="B1052" s="177" t="s">
        <v>625</v>
      </c>
      <c r="C1052" s="177">
        <v>20150053</v>
      </c>
      <c r="D1052" s="177">
        <v>1</v>
      </c>
      <c r="E1052" s="177">
        <v>8</v>
      </c>
      <c r="F1052" s="24" t="s">
        <v>120</v>
      </c>
      <c r="G1052" s="24" t="s">
        <v>514</v>
      </c>
      <c r="H1052" s="24">
        <v>4</v>
      </c>
      <c r="I1052" s="24">
        <v>415</v>
      </c>
      <c r="J1052" s="24" t="s">
        <v>558</v>
      </c>
      <c r="K1052" s="85">
        <v>25.71</v>
      </c>
      <c r="L1052" s="178">
        <v>2.15</v>
      </c>
      <c r="M1052" s="178">
        <f>15+4*D1052/3+4*(E1052/2)/3</f>
        <v>21.666666666666664</v>
      </c>
      <c r="N1052" s="178">
        <f>L1052-M1052</f>
        <v>-19.516666666666666</v>
      </c>
      <c r="O1052" s="177">
        <f>SUMPRODUCT(TEXT(N1052-{0,5,15,25,35},"0;\0")*{0,2,3,3,7})</f>
        <v>0</v>
      </c>
      <c r="P1052" s="24"/>
    </row>
    <row r="1053" spans="1:16">
      <c r="A1053" s="184" t="s">
        <v>2307</v>
      </c>
      <c r="B1053" s="177"/>
      <c r="C1053" s="177"/>
      <c r="D1053" s="177"/>
      <c r="E1053" s="177"/>
      <c r="F1053" s="24" t="s">
        <v>88</v>
      </c>
      <c r="G1053" s="24" t="s">
        <v>516</v>
      </c>
      <c r="H1053" s="24">
        <v>3</v>
      </c>
      <c r="I1053" s="24">
        <v>302</v>
      </c>
      <c r="J1053" s="24" t="s">
        <v>517</v>
      </c>
      <c r="K1053" s="85">
        <v>17.63</v>
      </c>
      <c r="L1053" s="178"/>
      <c r="M1053" s="178"/>
      <c r="N1053" s="178"/>
      <c r="O1053" s="177"/>
      <c r="P1053" s="24"/>
    </row>
    <row r="1054" spans="1:16">
      <c r="A1054" s="21" t="s">
        <v>2307</v>
      </c>
      <c r="B1054" s="24" t="s">
        <v>2308</v>
      </c>
      <c r="C1054" s="24">
        <v>20170131</v>
      </c>
      <c r="D1054" s="24">
        <v>0</v>
      </c>
      <c r="E1054" s="24">
        <v>0</v>
      </c>
      <c r="F1054" s="24" t="s">
        <v>120</v>
      </c>
      <c r="G1054" s="24" t="s">
        <v>524</v>
      </c>
      <c r="H1054" s="24">
        <v>4</v>
      </c>
      <c r="I1054" s="24">
        <v>422</v>
      </c>
      <c r="J1054" s="37" t="s">
        <v>571</v>
      </c>
      <c r="K1054" s="85">
        <v>35.270000000000003</v>
      </c>
      <c r="L1054" s="24">
        <v>2.71</v>
      </c>
      <c r="M1054" s="25">
        <f>15+4*D1054/3+4*(E1054/2)/3</f>
        <v>15</v>
      </c>
      <c r="N1054" s="25">
        <f>L1054-M1054</f>
        <v>-12.29</v>
      </c>
      <c r="O1054" s="24">
        <f>SUMPRODUCT(TEXT(N1054-{0,5,15,25,35},"0;\0")*{0,2,3,3,7})</f>
        <v>0</v>
      </c>
      <c r="P1054" s="24"/>
    </row>
    <row r="1055" spans="1:16">
      <c r="A1055" s="184" t="s">
        <v>2266</v>
      </c>
      <c r="B1055" s="177" t="s">
        <v>626</v>
      </c>
      <c r="C1055" s="177">
        <v>20030042</v>
      </c>
      <c r="D1055" s="177">
        <v>0</v>
      </c>
      <c r="E1055" s="177">
        <v>0</v>
      </c>
      <c r="F1055" s="22" t="s">
        <v>88</v>
      </c>
      <c r="G1055" s="24" t="s">
        <v>516</v>
      </c>
      <c r="H1055" s="24">
        <v>3</v>
      </c>
      <c r="I1055" s="24" t="s">
        <v>531</v>
      </c>
      <c r="J1055" s="24" t="s">
        <v>532</v>
      </c>
      <c r="K1055" s="85">
        <v>38</v>
      </c>
      <c r="L1055" s="178">
        <v>13.77</v>
      </c>
      <c r="M1055" s="178">
        <f>15+4*D1055/3+4*(E1055/2)/3</f>
        <v>15</v>
      </c>
      <c r="N1055" s="178">
        <f>L1055-M1055</f>
        <v>-1.2300000000000004</v>
      </c>
      <c r="O1055" s="177">
        <f>SUMPRODUCT(TEXT(N1055-{0,5,15,25,35},"0;\0")*{0,2,3,3,7})</f>
        <v>0</v>
      </c>
      <c r="P1055" s="24"/>
    </row>
    <row r="1056" spans="1:16">
      <c r="A1056" s="184" t="s">
        <v>2271</v>
      </c>
      <c r="B1056" s="177"/>
      <c r="C1056" s="177"/>
      <c r="D1056" s="177"/>
      <c r="E1056" s="177"/>
      <c r="F1056" s="24" t="s">
        <v>88</v>
      </c>
      <c r="G1056" s="24" t="s">
        <v>516</v>
      </c>
      <c r="H1056" s="24">
        <v>3</v>
      </c>
      <c r="I1056" s="24">
        <v>307</v>
      </c>
      <c r="J1056" s="37" t="s">
        <v>575</v>
      </c>
      <c r="K1056" s="85">
        <v>16.48</v>
      </c>
      <c r="L1056" s="178"/>
      <c r="M1056" s="178"/>
      <c r="N1056" s="178"/>
      <c r="O1056" s="177"/>
      <c r="P1056" s="24"/>
    </row>
    <row r="1057" spans="1:16">
      <c r="A1057" s="184" t="s">
        <v>2271</v>
      </c>
      <c r="B1057" s="177"/>
      <c r="C1057" s="177"/>
      <c r="D1057" s="177"/>
      <c r="E1057" s="177"/>
      <c r="F1057" s="24" t="s">
        <v>88</v>
      </c>
      <c r="G1057" s="24" t="s">
        <v>516</v>
      </c>
      <c r="H1057" s="24">
        <v>3</v>
      </c>
      <c r="I1057" s="24">
        <v>311</v>
      </c>
      <c r="J1057" s="37" t="s">
        <v>542</v>
      </c>
      <c r="K1057" s="85">
        <v>89.61</v>
      </c>
      <c r="L1057" s="178"/>
      <c r="M1057" s="178"/>
      <c r="N1057" s="178"/>
      <c r="O1057" s="177"/>
      <c r="P1057" s="24"/>
    </row>
    <row r="1058" spans="1:16">
      <c r="A1058" s="184" t="s">
        <v>2271</v>
      </c>
      <c r="B1058" s="177"/>
      <c r="C1058" s="177"/>
      <c r="D1058" s="177"/>
      <c r="E1058" s="177"/>
      <c r="F1058" s="24" t="s">
        <v>120</v>
      </c>
      <c r="G1058" s="24" t="s">
        <v>524</v>
      </c>
      <c r="H1058" s="24">
        <v>3</v>
      </c>
      <c r="I1058" s="24">
        <v>317</v>
      </c>
      <c r="J1058" s="37" t="s">
        <v>525</v>
      </c>
      <c r="K1058" s="85">
        <v>53.02</v>
      </c>
      <c r="L1058" s="178"/>
      <c r="M1058" s="178"/>
      <c r="N1058" s="178"/>
      <c r="O1058" s="177"/>
      <c r="P1058" s="24"/>
    </row>
    <row r="1059" spans="1:16">
      <c r="A1059" s="184" t="s">
        <v>2266</v>
      </c>
      <c r="B1059" s="177"/>
      <c r="C1059" s="177"/>
      <c r="D1059" s="177"/>
      <c r="E1059" s="177"/>
      <c r="F1059" s="24" t="s">
        <v>120</v>
      </c>
      <c r="G1059" s="24" t="s">
        <v>524</v>
      </c>
      <c r="H1059" s="24">
        <v>3</v>
      </c>
      <c r="I1059" s="24">
        <v>318</v>
      </c>
      <c r="J1059" s="37" t="s">
        <v>532</v>
      </c>
      <c r="K1059" s="85">
        <v>53.02</v>
      </c>
      <c r="L1059" s="178"/>
      <c r="M1059" s="178"/>
      <c r="N1059" s="178"/>
      <c r="O1059" s="177"/>
      <c r="P1059" s="24"/>
    </row>
    <row r="1060" spans="1:16">
      <c r="A1060" s="184" t="s">
        <v>2266</v>
      </c>
      <c r="B1060" s="177" t="s">
        <v>627</v>
      </c>
      <c r="C1060" s="177">
        <v>19870041</v>
      </c>
      <c r="D1060" s="177">
        <v>13</v>
      </c>
      <c r="E1060" s="177">
        <v>0</v>
      </c>
      <c r="F1060" s="22" t="s">
        <v>88</v>
      </c>
      <c r="G1060" s="24" t="s">
        <v>516</v>
      </c>
      <c r="H1060" s="24">
        <v>3</v>
      </c>
      <c r="I1060" s="24" t="s">
        <v>531</v>
      </c>
      <c r="J1060" s="24" t="s">
        <v>532</v>
      </c>
      <c r="K1060" s="85">
        <v>38</v>
      </c>
      <c r="L1060" s="178">
        <v>12.59</v>
      </c>
      <c r="M1060" s="178">
        <f>15+4*D1060/3+4*(E1060/2)/3</f>
        <v>32.333333333333329</v>
      </c>
      <c r="N1060" s="178">
        <f>L1060-M1060</f>
        <v>-19.743333333333329</v>
      </c>
      <c r="O1060" s="177">
        <f>SUMPRODUCT(TEXT(N1060-{0,5,15,25,35},"0;\0")*{0,2,3,3,7})</f>
        <v>0</v>
      </c>
      <c r="P1060" s="24"/>
    </row>
    <row r="1061" spans="1:16">
      <c r="A1061" s="184" t="s">
        <v>2281</v>
      </c>
      <c r="B1061" s="177"/>
      <c r="C1061" s="177"/>
      <c r="D1061" s="177"/>
      <c r="E1061" s="177"/>
      <c r="F1061" s="24" t="s">
        <v>120</v>
      </c>
      <c r="G1061" s="24" t="s">
        <v>514</v>
      </c>
      <c r="H1061" s="24">
        <v>2</v>
      </c>
      <c r="I1061" s="24">
        <v>223</v>
      </c>
      <c r="J1061" s="44" t="s">
        <v>567</v>
      </c>
      <c r="K1061" s="85">
        <v>25.71</v>
      </c>
      <c r="L1061" s="178"/>
      <c r="M1061" s="178"/>
      <c r="N1061" s="178"/>
      <c r="O1061" s="177"/>
      <c r="P1061" s="24"/>
    </row>
    <row r="1062" spans="1:16">
      <c r="A1062" s="184" t="s">
        <v>2281</v>
      </c>
      <c r="B1062" s="177"/>
      <c r="C1062" s="177"/>
      <c r="D1062" s="177"/>
      <c r="E1062" s="177"/>
      <c r="F1062" s="22" t="s">
        <v>120</v>
      </c>
      <c r="G1062" s="24" t="s">
        <v>514</v>
      </c>
      <c r="H1062" s="24">
        <v>3</v>
      </c>
      <c r="I1062" s="24">
        <v>128</v>
      </c>
      <c r="J1062" s="24" t="s">
        <v>581</v>
      </c>
      <c r="K1062" s="85">
        <v>60</v>
      </c>
      <c r="L1062" s="178"/>
      <c r="M1062" s="178"/>
      <c r="N1062" s="178"/>
      <c r="O1062" s="177"/>
      <c r="P1062" s="24"/>
    </row>
    <row r="1063" spans="1:16">
      <c r="A1063" s="184" t="s">
        <v>2281</v>
      </c>
      <c r="B1063" s="177"/>
      <c r="C1063" s="177"/>
      <c r="D1063" s="177"/>
      <c r="E1063" s="177"/>
      <c r="F1063" s="24" t="s">
        <v>88</v>
      </c>
      <c r="G1063" s="24" t="s">
        <v>516</v>
      </c>
      <c r="H1063" s="24">
        <v>3</v>
      </c>
      <c r="I1063" s="24">
        <v>307</v>
      </c>
      <c r="J1063" s="37" t="s">
        <v>575</v>
      </c>
      <c r="K1063" s="85">
        <v>16.48</v>
      </c>
      <c r="L1063" s="178"/>
      <c r="M1063" s="178"/>
      <c r="N1063" s="178"/>
      <c r="O1063" s="177"/>
      <c r="P1063" s="24"/>
    </row>
    <row r="1064" spans="1:16">
      <c r="A1064" s="184" t="s">
        <v>2281</v>
      </c>
      <c r="B1064" s="177"/>
      <c r="C1064" s="177"/>
      <c r="D1064" s="177"/>
      <c r="E1064" s="177"/>
      <c r="F1064" s="24" t="s">
        <v>120</v>
      </c>
      <c r="G1064" s="24" t="s">
        <v>524</v>
      </c>
      <c r="H1064" s="24">
        <v>4</v>
      </c>
      <c r="I1064" s="24">
        <v>422</v>
      </c>
      <c r="J1064" s="37" t="s">
        <v>571</v>
      </c>
      <c r="K1064" s="85">
        <v>35.270000000000003</v>
      </c>
      <c r="L1064" s="178"/>
      <c r="M1064" s="178"/>
      <c r="N1064" s="178"/>
      <c r="O1064" s="177"/>
      <c r="P1064" s="24"/>
    </row>
    <row r="1065" spans="1:16">
      <c r="A1065" s="184" t="s">
        <v>2266</v>
      </c>
      <c r="B1065" s="177" t="s">
        <v>628</v>
      </c>
      <c r="C1065" s="177">
        <v>19960072</v>
      </c>
      <c r="D1065" s="177">
        <v>0</v>
      </c>
      <c r="E1065" s="177">
        <v>0</v>
      </c>
      <c r="F1065" s="24" t="s">
        <v>120</v>
      </c>
      <c r="G1065" s="24" t="s">
        <v>514</v>
      </c>
      <c r="H1065" s="24">
        <v>4</v>
      </c>
      <c r="I1065" s="24">
        <v>414</v>
      </c>
      <c r="J1065" s="24" t="s">
        <v>523</v>
      </c>
      <c r="K1065" s="85">
        <v>25.71</v>
      </c>
      <c r="L1065" s="178">
        <v>8.92</v>
      </c>
      <c r="M1065" s="178">
        <f>15+4*D1065/3+4*(E1065/2)/3</f>
        <v>15</v>
      </c>
      <c r="N1065" s="178">
        <f>L1065-M1065</f>
        <v>-6.08</v>
      </c>
      <c r="O1065" s="177">
        <f>SUMPRODUCT(TEXT(N1065-{0,5,15,25,35},"0;\0")*{0,2,3,3,7})</f>
        <v>0</v>
      </c>
      <c r="P1065" s="24"/>
    </row>
    <row r="1066" spans="1:16">
      <c r="A1066" s="184" t="s">
        <v>2266</v>
      </c>
      <c r="B1066" s="177"/>
      <c r="C1066" s="177"/>
      <c r="D1066" s="177"/>
      <c r="E1066" s="177"/>
      <c r="F1066" s="24" t="s">
        <v>88</v>
      </c>
      <c r="G1066" s="24" t="s">
        <v>516</v>
      </c>
      <c r="H1066" s="24">
        <v>3</v>
      </c>
      <c r="I1066" s="24">
        <v>309</v>
      </c>
      <c r="J1066" s="24" t="s">
        <v>517</v>
      </c>
      <c r="K1066" s="85">
        <v>17.63</v>
      </c>
      <c r="L1066" s="178"/>
      <c r="M1066" s="178"/>
      <c r="N1066" s="178"/>
      <c r="O1066" s="177"/>
      <c r="P1066" s="24"/>
    </row>
    <row r="1067" spans="1:16">
      <c r="A1067" s="184" t="s">
        <v>2266</v>
      </c>
      <c r="B1067" s="177" t="s">
        <v>2309</v>
      </c>
      <c r="C1067" s="177">
        <v>20160072</v>
      </c>
      <c r="D1067" s="177">
        <v>0</v>
      </c>
      <c r="E1067" s="177">
        <v>0</v>
      </c>
      <c r="F1067" s="24" t="s">
        <v>88</v>
      </c>
      <c r="G1067" s="24" t="s">
        <v>553</v>
      </c>
      <c r="H1067" s="24">
        <v>5</v>
      </c>
      <c r="I1067" s="24">
        <v>509</v>
      </c>
      <c r="J1067" s="37" t="s">
        <v>554</v>
      </c>
      <c r="K1067" s="85">
        <v>20.91</v>
      </c>
      <c r="L1067" s="178">
        <v>6.99</v>
      </c>
      <c r="M1067" s="178">
        <f>15+4*D1067/3+4*(E1067/2)/3</f>
        <v>15</v>
      </c>
      <c r="N1067" s="178">
        <f>L1067-M1067</f>
        <v>-8.01</v>
      </c>
      <c r="O1067" s="177">
        <f>SUMPRODUCT(TEXT(N1067-{0,5,15,25,35},"0;\0")*{0,2,3,3,7})</f>
        <v>0</v>
      </c>
      <c r="P1067" s="24"/>
    </row>
    <row r="1068" spans="1:16">
      <c r="A1068" s="184" t="s">
        <v>2266</v>
      </c>
      <c r="B1068" s="177"/>
      <c r="C1068" s="177"/>
      <c r="D1068" s="177"/>
      <c r="E1068" s="177"/>
      <c r="F1068" s="24" t="s">
        <v>120</v>
      </c>
      <c r="G1068" s="37" t="s">
        <v>555</v>
      </c>
      <c r="H1068" s="24">
        <v>2</v>
      </c>
      <c r="I1068" s="24">
        <v>209</v>
      </c>
      <c r="J1068" s="37" t="s">
        <v>556</v>
      </c>
      <c r="K1068" s="85">
        <v>28.04</v>
      </c>
      <c r="L1068" s="178"/>
      <c r="M1068" s="178"/>
      <c r="N1068" s="178"/>
      <c r="O1068" s="177"/>
      <c r="P1068" s="24"/>
    </row>
    <row r="1069" spans="1:16">
      <c r="A1069" s="184" t="s">
        <v>2266</v>
      </c>
      <c r="B1069" s="177" t="s">
        <v>629</v>
      </c>
      <c r="C1069" s="177">
        <v>20130033</v>
      </c>
      <c r="D1069" s="177">
        <v>0</v>
      </c>
      <c r="E1069" s="177">
        <v>5</v>
      </c>
      <c r="F1069" s="22" t="s">
        <v>88</v>
      </c>
      <c r="G1069" s="24" t="s">
        <v>516</v>
      </c>
      <c r="H1069" s="24">
        <v>3</v>
      </c>
      <c r="I1069" s="24" t="s">
        <v>531</v>
      </c>
      <c r="J1069" s="24" t="s">
        <v>532</v>
      </c>
      <c r="K1069" s="85">
        <v>38</v>
      </c>
      <c r="L1069" s="178">
        <v>4.13</v>
      </c>
      <c r="M1069" s="178">
        <f>15+4*D1069/3+4*(E1069/2)/3</f>
        <v>18.333333333333332</v>
      </c>
      <c r="N1069" s="178">
        <f>L1069-M1069</f>
        <v>-14.203333333333333</v>
      </c>
      <c r="O1069" s="177">
        <f>SUMPRODUCT(TEXT(N1069-{0,5,15,25,35},"0;\0")*{0,2,3,3,7})</f>
        <v>0</v>
      </c>
      <c r="P1069" s="24"/>
    </row>
    <row r="1070" spans="1:16">
      <c r="A1070" s="184" t="s">
        <v>2296</v>
      </c>
      <c r="B1070" s="177"/>
      <c r="C1070" s="177"/>
      <c r="D1070" s="177"/>
      <c r="E1070" s="177"/>
      <c r="F1070" s="24" t="s">
        <v>120</v>
      </c>
      <c r="G1070" s="24" t="s">
        <v>524</v>
      </c>
      <c r="H1070" s="24">
        <v>3</v>
      </c>
      <c r="I1070" s="24">
        <v>318</v>
      </c>
      <c r="J1070" s="37" t="s">
        <v>532</v>
      </c>
      <c r="K1070" s="85">
        <v>53.02</v>
      </c>
      <c r="L1070" s="178"/>
      <c r="M1070" s="178"/>
      <c r="N1070" s="178"/>
      <c r="O1070" s="177"/>
      <c r="P1070" s="24"/>
    </row>
    <row r="1071" spans="1:16">
      <c r="A1071" s="184" t="s">
        <v>2266</v>
      </c>
      <c r="B1071" s="177" t="s">
        <v>630</v>
      </c>
      <c r="C1071" s="177">
        <v>20060026</v>
      </c>
      <c r="D1071" s="177">
        <v>0</v>
      </c>
      <c r="E1071" s="177">
        <v>3</v>
      </c>
      <c r="F1071" s="24" t="s">
        <v>120</v>
      </c>
      <c r="G1071" s="24" t="s">
        <v>514</v>
      </c>
      <c r="H1071" s="24">
        <v>4</v>
      </c>
      <c r="I1071" s="24">
        <v>412</v>
      </c>
      <c r="J1071" s="24" t="s">
        <v>550</v>
      </c>
      <c r="K1071" s="85">
        <v>25.84</v>
      </c>
      <c r="L1071" s="178">
        <v>1.39</v>
      </c>
      <c r="M1071" s="178">
        <f>15+4*D1071/3+4*(E1071/2)/3</f>
        <v>17</v>
      </c>
      <c r="N1071" s="178">
        <f>L1071-M1071</f>
        <v>-15.61</v>
      </c>
      <c r="O1071" s="177">
        <f>SUMPRODUCT(TEXT(N1071-{0,5,15,25,35},"0;\0")*{0,2,3,3,7})</f>
        <v>0</v>
      </c>
      <c r="P1071" s="24"/>
    </row>
    <row r="1072" spans="1:16">
      <c r="A1072" s="184" t="s">
        <v>2310</v>
      </c>
      <c r="B1072" s="177"/>
      <c r="C1072" s="177"/>
      <c r="D1072" s="177"/>
      <c r="E1072" s="177"/>
      <c r="F1072" s="24" t="s">
        <v>88</v>
      </c>
      <c r="G1072" s="24" t="s">
        <v>516</v>
      </c>
      <c r="H1072" s="24">
        <v>3</v>
      </c>
      <c r="I1072" s="24">
        <v>302</v>
      </c>
      <c r="J1072" s="24" t="s">
        <v>517</v>
      </c>
      <c r="K1072" s="85">
        <v>38</v>
      </c>
      <c r="L1072" s="178"/>
      <c r="M1072" s="178"/>
      <c r="N1072" s="178"/>
      <c r="O1072" s="177"/>
      <c r="P1072" s="24"/>
    </row>
    <row r="1073" spans="1:16">
      <c r="A1073" s="184" t="s">
        <v>2310</v>
      </c>
      <c r="B1073" s="177" t="s">
        <v>631</v>
      </c>
      <c r="C1073" s="177">
        <v>20020048</v>
      </c>
      <c r="D1073" s="177">
        <v>5</v>
      </c>
      <c r="E1073" s="177">
        <v>0</v>
      </c>
      <c r="F1073" s="22" t="s">
        <v>88</v>
      </c>
      <c r="G1073" s="24" t="s">
        <v>516</v>
      </c>
      <c r="H1073" s="24">
        <v>3</v>
      </c>
      <c r="I1073" s="24" t="s">
        <v>534</v>
      </c>
      <c r="J1073" s="24" t="s">
        <v>532</v>
      </c>
      <c r="K1073" s="85">
        <v>36</v>
      </c>
      <c r="L1073" s="178">
        <v>8.61</v>
      </c>
      <c r="M1073" s="178">
        <f>15+4*D1073/3+4*(E1073/2)/3</f>
        <v>21.666666666666668</v>
      </c>
      <c r="N1073" s="178">
        <f>L1073-M1073</f>
        <v>-13.056666666666668</v>
      </c>
      <c r="O1073" s="177">
        <f>SUMPRODUCT(TEXT(N1073-{0,5,15,25,35},"0;\0")*{0,2,3,3,7})</f>
        <v>0</v>
      </c>
      <c r="P1073" s="24"/>
    </row>
    <row r="1074" spans="1:16">
      <c r="A1074" s="184" t="s">
        <v>2310</v>
      </c>
      <c r="B1074" s="177"/>
      <c r="C1074" s="177"/>
      <c r="D1074" s="177"/>
      <c r="E1074" s="177"/>
      <c r="F1074" s="24" t="s">
        <v>88</v>
      </c>
      <c r="G1074" s="24" t="s">
        <v>516</v>
      </c>
      <c r="H1074" s="24">
        <v>3</v>
      </c>
      <c r="I1074" s="24">
        <v>311</v>
      </c>
      <c r="J1074" s="37" t="s">
        <v>542</v>
      </c>
      <c r="K1074" s="85">
        <v>89.61</v>
      </c>
      <c r="L1074" s="178"/>
      <c r="M1074" s="178"/>
      <c r="N1074" s="178"/>
      <c r="O1074" s="177"/>
      <c r="P1074" s="24"/>
    </row>
    <row r="1075" spans="1:16">
      <c r="A1075" s="184" t="s">
        <v>2310</v>
      </c>
      <c r="B1075" s="177"/>
      <c r="C1075" s="177"/>
      <c r="D1075" s="177"/>
      <c r="E1075" s="177"/>
      <c r="F1075" s="24" t="s">
        <v>120</v>
      </c>
      <c r="G1075" s="24" t="s">
        <v>524</v>
      </c>
      <c r="H1075" s="24">
        <v>3</v>
      </c>
      <c r="I1075" s="24">
        <v>318</v>
      </c>
      <c r="J1075" s="37" t="s">
        <v>532</v>
      </c>
      <c r="K1075" s="85">
        <v>53.02</v>
      </c>
      <c r="L1075" s="178"/>
      <c r="M1075" s="178"/>
      <c r="N1075" s="178"/>
      <c r="O1075" s="177"/>
      <c r="P1075" s="24"/>
    </row>
    <row r="1076" spans="1:16">
      <c r="A1076" s="21" t="s">
        <v>2266</v>
      </c>
      <c r="B1076" s="24" t="s">
        <v>632</v>
      </c>
      <c r="C1076" s="24">
        <v>19960075</v>
      </c>
      <c r="D1076" s="24">
        <v>0</v>
      </c>
      <c r="E1076" s="24">
        <v>0</v>
      </c>
      <c r="F1076" s="22" t="s">
        <v>88</v>
      </c>
      <c r="G1076" s="24" t="s">
        <v>516</v>
      </c>
      <c r="H1076" s="24">
        <v>3</v>
      </c>
      <c r="I1076" s="24" t="s">
        <v>534</v>
      </c>
      <c r="J1076" s="24" t="s">
        <v>535</v>
      </c>
      <c r="K1076" s="85">
        <v>36</v>
      </c>
      <c r="L1076" s="25">
        <v>1.45</v>
      </c>
      <c r="M1076" s="25">
        <f>15+4*D1076/3+4*(E1076/2)/3</f>
        <v>15</v>
      </c>
      <c r="N1076" s="25">
        <f>L1076-M1076</f>
        <v>-13.55</v>
      </c>
      <c r="O1076" s="24">
        <f>SUMPRODUCT(TEXT(N1076-{0,5,15,25,35},"0;\0")*{0,2,3,3,7})</f>
        <v>0</v>
      </c>
      <c r="P1076" s="24"/>
    </row>
    <row r="1077" spans="1:16">
      <c r="A1077" s="184" t="s">
        <v>2311</v>
      </c>
      <c r="B1077" s="177" t="s">
        <v>633</v>
      </c>
      <c r="C1077" s="177">
        <v>20030032</v>
      </c>
      <c r="D1077" s="177">
        <v>3</v>
      </c>
      <c r="E1077" s="177">
        <v>0</v>
      </c>
      <c r="F1077" s="22" t="s">
        <v>88</v>
      </c>
      <c r="G1077" s="24" t="s">
        <v>516</v>
      </c>
      <c r="H1077" s="24">
        <v>3</v>
      </c>
      <c r="I1077" s="24" t="s">
        <v>531</v>
      </c>
      <c r="J1077" s="24" t="s">
        <v>532</v>
      </c>
      <c r="K1077" s="85">
        <v>38</v>
      </c>
      <c r="L1077" s="178">
        <v>8.61</v>
      </c>
      <c r="M1077" s="178">
        <f>15+4*D1077/3+4*(E1077/2)/3</f>
        <v>19</v>
      </c>
      <c r="N1077" s="178">
        <f>L1077-M1077</f>
        <v>-10.39</v>
      </c>
      <c r="O1077" s="177">
        <f>SUMPRODUCT(TEXT(N1077-{0,5,15,25,35},"0;\0")*{0,2,3,3,7})</f>
        <v>0</v>
      </c>
      <c r="P1077" s="24"/>
    </row>
    <row r="1078" spans="1:16">
      <c r="A1078" s="184" t="s">
        <v>2312</v>
      </c>
      <c r="B1078" s="177"/>
      <c r="C1078" s="177"/>
      <c r="D1078" s="177"/>
      <c r="E1078" s="177"/>
      <c r="F1078" s="22" t="s">
        <v>120</v>
      </c>
      <c r="G1078" s="24" t="s">
        <v>514</v>
      </c>
      <c r="H1078" s="24">
        <v>4</v>
      </c>
      <c r="I1078" s="24">
        <v>416</v>
      </c>
      <c r="J1078" s="24" t="s">
        <v>543</v>
      </c>
      <c r="K1078" s="85">
        <v>52</v>
      </c>
      <c r="L1078" s="178"/>
      <c r="M1078" s="178"/>
      <c r="N1078" s="178"/>
      <c r="O1078" s="177"/>
      <c r="P1078" s="24"/>
    </row>
    <row r="1079" spans="1:16">
      <c r="A1079" s="184" t="s">
        <v>2312</v>
      </c>
      <c r="B1079" s="177"/>
      <c r="C1079" s="177"/>
      <c r="D1079" s="177"/>
      <c r="E1079" s="177"/>
      <c r="F1079" s="24" t="s">
        <v>88</v>
      </c>
      <c r="G1079" s="24" t="s">
        <v>516</v>
      </c>
      <c r="H1079" s="24">
        <v>3</v>
      </c>
      <c r="I1079" s="24">
        <v>311</v>
      </c>
      <c r="J1079" s="37" t="s">
        <v>542</v>
      </c>
      <c r="K1079" s="85">
        <v>89.61</v>
      </c>
      <c r="L1079" s="178"/>
      <c r="M1079" s="178"/>
      <c r="N1079" s="178"/>
      <c r="O1079" s="177"/>
      <c r="P1079" s="24"/>
    </row>
    <row r="1080" spans="1:16">
      <c r="A1080" s="184" t="s">
        <v>2312</v>
      </c>
      <c r="B1080" s="177"/>
      <c r="C1080" s="177"/>
      <c r="D1080" s="177"/>
      <c r="E1080" s="177"/>
      <c r="F1080" s="24" t="s">
        <v>120</v>
      </c>
      <c r="G1080" s="24" t="s">
        <v>524</v>
      </c>
      <c r="H1080" s="24">
        <v>3</v>
      </c>
      <c r="I1080" s="24">
        <v>318</v>
      </c>
      <c r="J1080" s="37" t="s">
        <v>532</v>
      </c>
      <c r="K1080" s="85">
        <v>53.02</v>
      </c>
      <c r="L1080" s="178"/>
      <c r="M1080" s="178"/>
      <c r="N1080" s="178"/>
      <c r="O1080" s="177"/>
      <c r="P1080" s="24"/>
    </row>
    <row r="1081" spans="1:16">
      <c r="A1081" s="184" t="s">
        <v>2266</v>
      </c>
      <c r="B1081" s="177" t="s">
        <v>2313</v>
      </c>
      <c r="C1081" s="177">
        <v>20160070</v>
      </c>
      <c r="D1081" s="177">
        <v>0</v>
      </c>
      <c r="E1081" s="177">
        <v>0</v>
      </c>
      <c r="F1081" s="24" t="s">
        <v>88</v>
      </c>
      <c r="G1081" s="24" t="s">
        <v>553</v>
      </c>
      <c r="H1081" s="24">
        <v>5</v>
      </c>
      <c r="I1081" s="24">
        <v>509</v>
      </c>
      <c r="J1081" s="37" t="s">
        <v>554</v>
      </c>
      <c r="K1081" s="85">
        <v>20.91</v>
      </c>
      <c r="L1081" s="178">
        <v>6.99</v>
      </c>
      <c r="M1081" s="178">
        <f>15+4*D1081/3+4*(E1081/2)/3</f>
        <v>15</v>
      </c>
      <c r="N1081" s="178">
        <f>L1081-M1081</f>
        <v>-8.01</v>
      </c>
      <c r="O1081" s="177">
        <f>SUMPRODUCT(TEXT(N1081-{0,5,15,25,35},"0;\0")*{0,2,3,3,7})</f>
        <v>0</v>
      </c>
      <c r="P1081" s="24"/>
    </row>
    <row r="1082" spans="1:16">
      <c r="A1082" s="184" t="s">
        <v>2266</v>
      </c>
      <c r="B1082" s="177"/>
      <c r="C1082" s="177"/>
      <c r="D1082" s="177"/>
      <c r="E1082" s="177"/>
      <c r="F1082" s="24" t="s">
        <v>120</v>
      </c>
      <c r="G1082" s="37" t="s">
        <v>555</v>
      </c>
      <c r="H1082" s="24">
        <v>2</v>
      </c>
      <c r="I1082" s="24">
        <v>209</v>
      </c>
      <c r="J1082" s="37" t="s">
        <v>556</v>
      </c>
      <c r="K1082" s="85">
        <v>28.04</v>
      </c>
      <c r="L1082" s="178"/>
      <c r="M1082" s="178"/>
      <c r="N1082" s="178"/>
      <c r="O1082" s="177"/>
      <c r="P1082" s="24"/>
    </row>
    <row r="1083" spans="1:16">
      <c r="A1083" s="184" t="s">
        <v>2266</v>
      </c>
      <c r="B1083" s="177" t="s">
        <v>634</v>
      </c>
      <c r="C1083" s="177">
        <v>20080033</v>
      </c>
      <c r="D1083" s="177">
        <v>0</v>
      </c>
      <c r="E1083" s="177">
        <v>0</v>
      </c>
      <c r="F1083" s="24" t="s">
        <v>120</v>
      </c>
      <c r="G1083" s="24" t="s">
        <v>514</v>
      </c>
      <c r="H1083" s="24">
        <v>4</v>
      </c>
      <c r="I1083" s="24" t="s">
        <v>537</v>
      </c>
      <c r="J1083" s="24" t="s">
        <v>538</v>
      </c>
      <c r="K1083" s="85">
        <v>26</v>
      </c>
      <c r="L1083" s="178">
        <v>8.8000000000000007</v>
      </c>
      <c r="M1083" s="178">
        <f>15+4*D1083/3+4*(E1083/2)/3</f>
        <v>15</v>
      </c>
      <c r="N1083" s="178">
        <f>L1083-M1083</f>
        <v>-6.1999999999999993</v>
      </c>
      <c r="O1083" s="177">
        <f>SUMPRODUCT(TEXT(N1083-{0,5,15,25,35},"0;\0")*{0,2,3,3,7})</f>
        <v>0</v>
      </c>
      <c r="P1083" s="24"/>
    </row>
    <row r="1084" spans="1:16">
      <c r="A1084" s="184" t="s">
        <v>2266</v>
      </c>
      <c r="B1084" s="177"/>
      <c r="C1084" s="177"/>
      <c r="D1084" s="177"/>
      <c r="E1084" s="177"/>
      <c r="F1084" s="22" t="s">
        <v>120</v>
      </c>
      <c r="G1084" s="24" t="s">
        <v>514</v>
      </c>
      <c r="H1084" s="24">
        <v>4</v>
      </c>
      <c r="I1084" s="24" t="s">
        <v>539</v>
      </c>
      <c r="J1084" s="24" t="s">
        <v>540</v>
      </c>
      <c r="K1084" s="85">
        <v>37</v>
      </c>
      <c r="L1084" s="178"/>
      <c r="M1084" s="178"/>
      <c r="N1084" s="178"/>
      <c r="O1084" s="177"/>
      <c r="P1084" s="24"/>
    </row>
    <row r="1085" spans="1:16">
      <c r="A1085" s="184" t="s">
        <v>2266</v>
      </c>
      <c r="B1085" s="177"/>
      <c r="C1085" s="177"/>
      <c r="D1085" s="177"/>
      <c r="E1085" s="177"/>
      <c r="F1085" s="24" t="s">
        <v>120</v>
      </c>
      <c r="G1085" s="24" t="s">
        <v>524</v>
      </c>
      <c r="H1085" s="24">
        <v>3</v>
      </c>
      <c r="I1085" s="24">
        <v>317</v>
      </c>
      <c r="J1085" s="37" t="s">
        <v>525</v>
      </c>
      <c r="K1085" s="85">
        <v>53.02</v>
      </c>
      <c r="L1085" s="178"/>
      <c r="M1085" s="178"/>
      <c r="N1085" s="178"/>
      <c r="O1085" s="177"/>
      <c r="P1085" s="24"/>
    </row>
    <row r="1086" spans="1:16">
      <c r="A1086" s="184" t="s">
        <v>2266</v>
      </c>
      <c r="B1086" s="177" t="s">
        <v>635</v>
      </c>
      <c r="C1086" s="177">
        <v>20010034</v>
      </c>
      <c r="D1086" s="177">
        <v>0</v>
      </c>
      <c r="E1086" s="177">
        <v>0</v>
      </c>
      <c r="F1086" s="22" t="s">
        <v>88</v>
      </c>
      <c r="G1086" s="24" t="s">
        <v>516</v>
      </c>
      <c r="H1086" s="24">
        <v>3</v>
      </c>
      <c r="I1086" s="24" t="s">
        <v>531</v>
      </c>
      <c r="J1086" s="24" t="s">
        <v>532</v>
      </c>
      <c r="K1086" s="85">
        <v>38</v>
      </c>
      <c r="L1086" s="178">
        <v>8.61</v>
      </c>
      <c r="M1086" s="178">
        <f>15+4*D1086/3+4*(E1086/2)/3</f>
        <v>15</v>
      </c>
      <c r="N1086" s="178">
        <f>L1086-M1086</f>
        <v>-6.3900000000000006</v>
      </c>
      <c r="O1086" s="177">
        <f>SUMPRODUCT(TEXT(N1086-{0,5,15,25,35},"0;\0")*{0,2,3,3,7})</f>
        <v>0</v>
      </c>
      <c r="P1086" s="24"/>
    </row>
    <row r="1087" spans="1:16">
      <c r="A1087" s="184" t="s">
        <v>2314</v>
      </c>
      <c r="B1087" s="177"/>
      <c r="C1087" s="177"/>
      <c r="D1087" s="177"/>
      <c r="E1087" s="177"/>
      <c r="F1087" s="22" t="s">
        <v>120</v>
      </c>
      <c r="G1087" s="24" t="s">
        <v>514</v>
      </c>
      <c r="H1087" s="24">
        <v>4</v>
      </c>
      <c r="I1087" s="24">
        <v>416</v>
      </c>
      <c r="J1087" s="24" t="s">
        <v>543</v>
      </c>
      <c r="K1087" s="85">
        <v>52</v>
      </c>
      <c r="L1087" s="178"/>
      <c r="M1087" s="178"/>
      <c r="N1087" s="178"/>
      <c r="O1087" s="177"/>
      <c r="P1087" s="24"/>
    </row>
    <row r="1088" spans="1:16">
      <c r="A1088" s="184" t="s">
        <v>2314</v>
      </c>
      <c r="B1088" s="177"/>
      <c r="C1088" s="177"/>
      <c r="D1088" s="177"/>
      <c r="E1088" s="177"/>
      <c r="F1088" s="24" t="s">
        <v>88</v>
      </c>
      <c r="G1088" s="24" t="s">
        <v>516</v>
      </c>
      <c r="H1088" s="24">
        <v>3</v>
      </c>
      <c r="I1088" s="24">
        <v>311</v>
      </c>
      <c r="J1088" s="37" t="s">
        <v>542</v>
      </c>
      <c r="K1088" s="85">
        <v>89.61</v>
      </c>
      <c r="L1088" s="178"/>
      <c r="M1088" s="178"/>
      <c r="N1088" s="178"/>
      <c r="O1088" s="177"/>
      <c r="P1088" s="24"/>
    </row>
    <row r="1089" spans="1:16">
      <c r="A1089" s="184" t="s">
        <v>2314</v>
      </c>
      <c r="B1089" s="177"/>
      <c r="C1089" s="177"/>
      <c r="D1089" s="177"/>
      <c r="E1089" s="177"/>
      <c r="F1089" s="24" t="s">
        <v>120</v>
      </c>
      <c r="G1089" s="24" t="s">
        <v>524</v>
      </c>
      <c r="H1089" s="24">
        <v>3</v>
      </c>
      <c r="I1089" s="24">
        <v>318</v>
      </c>
      <c r="J1089" s="37" t="s">
        <v>532</v>
      </c>
      <c r="K1089" s="85">
        <v>53.02</v>
      </c>
      <c r="L1089" s="178"/>
      <c r="M1089" s="178"/>
      <c r="N1089" s="178"/>
      <c r="O1089" s="177"/>
      <c r="P1089" s="24"/>
    </row>
    <row r="1090" spans="1:16">
      <c r="A1090" s="184" t="s">
        <v>2266</v>
      </c>
      <c r="B1090" s="177" t="s">
        <v>636</v>
      </c>
      <c r="C1090" s="177">
        <v>20050026</v>
      </c>
      <c r="D1090" s="177">
        <v>5</v>
      </c>
      <c r="E1090" s="177">
        <v>8</v>
      </c>
      <c r="F1090" s="24" t="s">
        <v>120</v>
      </c>
      <c r="G1090" s="24" t="s">
        <v>514</v>
      </c>
      <c r="H1090" s="24">
        <v>4</v>
      </c>
      <c r="I1090" s="24">
        <v>415</v>
      </c>
      <c r="J1090" s="24" t="s">
        <v>558</v>
      </c>
      <c r="K1090" s="85">
        <v>25.71</v>
      </c>
      <c r="L1090" s="178">
        <v>2.15</v>
      </c>
      <c r="M1090" s="178">
        <f>15+4*D1090/3+4*(E1090/2)/3</f>
        <v>27</v>
      </c>
      <c r="N1090" s="178">
        <f>L1090-M1090</f>
        <v>-24.85</v>
      </c>
      <c r="O1090" s="177">
        <f>SUMPRODUCT(TEXT(N1090-{0,5,15,25,35},"0;\0")*{0,2,3,3,7})</f>
        <v>0</v>
      </c>
      <c r="P1090" s="24"/>
    </row>
    <row r="1091" spans="1:16">
      <c r="A1091" s="184" t="s">
        <v>2315</v>
      </c>
      <c r="B1091" s="177"/>
      <c r="C1091" s="177"/>
      <c r="D1091" s="177"/>
      <c r="E1091" s="177"/>
      <c r="F1091" s="24" t="s">
        <v>88</v>
      </c>
      <c r="G1091" s="24" t="s">
        <v>516</v>
      </c>
      <c r="H1091" s="24">
        <v>3</v>
      </c>
      <c r="I1091" s="24">
        <v>303</v>
      </c>
      <c r="J1091" s="24" t="s">
        <v>517</v>
      </c>
      <c r="K1091" s="85">
        <v>38</v>
      </c>
      <c r="L1091" s="178"/>
      <c r="M1091" s="178"/>
      <c r="N1091" s="178"/>
      <c r="O1091" s="177"/>
      <c r="P1091" s="24"/>
    </row>
    <row r="1092" spans="1:16">
      <c r="A1092" s="184" t="s">
        <v>2315</v>
      </c>
      <c r="B1092" s="177" t="s">
        <v>637</v>
      </c>
      <c r="C1092" s="177">
        <v>20030051</v>
      </c>
      <c r="D1092" s="177">
        <v>2</v>
      </c>
      <c r="E1092" s="177">
        <v>0</v>
      </c>
      <c r="F1092" s="22" t="s">
        <v>88</v>
      </c>
      <c r="G1092" s="24" t="s">
        <v>516</v>
      </c>
      <c r="H1092" s="24">
        <v>3</v>
      </c>
      <c r="I1092" s="24" t="s">
        <v>531</v>
      </c>
      <c r="J1092" s="24" t="s">
        <v>532</v>
      </c>
      <c r="K1092" s="85">
        <v>38</v>
      </c>
      <c r="L1092" s="178">
        <v>8.61</v>
      </c>
      <c r="M1092" s="178">
        <f>15+4*D1092/3+4*(E1092/2)/3</f>
        <v>17.666666666666668</v>
      </c>
      <c r="N1092" s="178">
        <f>L1092-M1092</f>
        <v>-9.0566666666666684</v>
      </c>
      <c r="O1092" s="177">
        <f>SUMPRODUCT(TEXT(N1092-{0,5,15,25,35},"0;\0")*{0,2,3,3,7})</f>
        <v>0</v>
      </c>
      <c r="P1092" s="24"/>
    </row>
    <row r="1093" spans="1:16">
      <c r="A1093" s="184" t="s">
        <v>2316</v>
      </c>
      <c r="B1093" s="177"/>
      <c r="C1093" s="177"/>
      <c r="D1093" s="177"/>
      <c r="E1093" s="177"/>
      <c r="F1093" s="22" t="s">
        <v>120</v>
      </c>
      <c r="G1093" s="24" t="s">
        <v>514</v>
      </c>
      <c r="H1093" s="24">
        <v>4</v>
      </c>
      <c r="I1093" s="24">
        <v>416</v>
      </c>
      <c r="J1093" s="24" t="s">
        <v>543</v>
      </c>
      <c r="K1093" s="85">
        <v>52</v>
      </c>
      <c r="L1093" s="178"/>
      <c r="M1093" s="178"/>
      <c r="N1093" s="178"/>
      <c r="O1093" s="177"/>
      <c r="P1093" s="24"/>
    </row>
    <row r="1094" spans="1:16">
      <c r="A1094" s="184" t="s">
        <v>2316</v>
      </c>
      <c r="B1094" s="177"/>
      <c r="C1094" s="177"/>
      <c r="D1094" s="177"/>
      <c r="E1094" s="177"/>
      <c r="F1094" s="24" t="s">
        <v>88</v>
      </c>
      <c r="G1094" s="24" t="s">
        <v>516</v>
      </c>
      <c r="H1094" s="24">
        <v>3</v>
      </c>
      <c r="I1094" s="24">
        <v>311</v>
      </c>
      <c r="J1094" s="37" t="s">
        <v>542</v>
      </c>
      <c r="K1094" s="85">
        <v>89.61</v>
      </c>
      <c r="L1094" s="178"/>
      <c r="M1094" s="178"/>
      <c r="N1094" s="178"/>
      <c r="O1094" s="177"/>
      <c r="P1094" s="24"/>
    </row>
    <row r="1095" spans="1:16">
      <c r="A1095" s="184" t="s">
        <v>2316</v>
      </c>
      <c r="B1095" s="177"/>
      <c r="C1095" s="177"/>
      <c r="D1095" s="177"/>
      <c r="E1095" s="177"/>
      <c r="F1095" s="24" t="s">
        <v>120</v>
      </c>
      <c r="G1095" s="24" t="s">
        <v>524</v>
      </c>
      <c r="H1095" s="24">
        <v>3</v>
      </c>
      <c r="I1095" s="24">
        <v>318</v>
      </c>
      <c r="J1095" s="37" t="s">
        <v>532</v>
      </c>
      <c r="K1095" s="85">
        <v>53.02</v>
      </c>
      <c r="L1095" s="178"/>
      <c r="M1095" s="178"/>
      <c r="N1095" s="178"/>
      <c r="O1095" s="177"/>
      <c r="P1095" s="24"/>
    </row>
    <row r="1096" spans="1:16">
      <c r="A1096" s="184" t="s">
        <v>2266</v>
      </c>
      <c r="B1096" s="177" t="s">
        <v>638</v>
      </c>
      <c r="C1096" s="177">
        <v>20170089</v>
      </c>
      <c r="D1096" s="177">
        <v>2</v>
      </c>
      <c r="E1096" s="177">
        <v>7</v>
      </c>
      <c r="F1096" s="24" t="s">
        <v>120</v>
      </c>
      <c r="G1096" s="24" t="s">
        <v>514</v>
      </c>
      <c r="H1096" s="24">
        <v>4</v>
      </c>
      <c r="I1096" s="24">
        <v>419</v>
      </c>
      <c r="J1096" s="24" t="s">
        <v>520</v>
      </c>
      <c r="K1096" s="85">
        <v>25.71</v>
      </c>
      <c r="L1096" s="178">
        <v>2.58</v>
      </c>
      <c r="M1096" s="178">
        <f>15+4*D1096/3+4*(E1096/2)/3</f>
        <v>22.333333333333336</v>
      </c>
      <c r="N1096" s="178">
        <f>L1096-M1096</f>
        <v>-19.753333333333337</v>
      </c>
      <c r="O1096" s="177">
        <f>SUMPRODUCT(TEXT(N1096-{0,5,15,25,35},"0;\0")*{0,2,3,3,7})</f>
        <v>0</v>
      </c>
      <c r="P1096" s="24"/>
    </row>
    <row r="1097" spans="1:16">
      <c r="A1097" s="184" t="s">
        <v>2317</v>
      </c>
      <c r="B1097" s="177"/>
      <c r="C1097" s="177"/>
      <c r="D1097" s="177"/>
      <c r="E1097" s="177"/>
      <c r="F1097" s="22" t="s">
        <v>120</v>
      </c>
      <c r="G1097" s="24" t="s">
        <v>514</v>
      </c>
      <c r="H1097" s="24">
        <v>4</v>
      </c>
      <c r="I1097" s="24">
        <v>421</v>
      </c>
      <c r="J1097" s="44" t="s">
        <v>521</v>
      </c>
      <c r="K1097" s="85">
        <v>25.73</v>
      </c>
      <c r="L1097" s="178"/>
      <c r="M1097" s="178"/>
      <c r="N1097" s="178"/>
      <c r="O1097" s="177"/>
      <c r="P1097" s="24"/>
    </row>
    <row r="1098" spans="1:16">
      <c r="A1098" s="184" t="s">
        <v>2317</v>
      </c>
      <c r="B1098" s="177" t="s">
        <v>639</v>
      </c>
      <c r="C1098" s="177">
        <v>19960055</v>
      </c>
      <c r="D1098" s="177">
        <v>0</v>
      </c>
      <c r="E1098" s="177">
        <v>5</v>
      </c>
      <c r="F1098" s="24" t="s">
        <v>120</v>
      </c>
      <c r="G1098" s="24" t="s">
        <v>514</v>
      </c>
      <c r="H1098" s="24">
        <v>4</v>
      </c>
      <c r="I1098" s="24">
        <v>420</v>
      </c>
      <c r="J1098" s="24" t="s">
        <v>515</v>
      </c>
      <c r="K1098" s="85">
        <v>54</v>
      </c>
      <c r="L1098" s="178">
        <v>2.2400000000000002</v>
      </c>
      <c r="M1098" s="178">
        <f>15+4*D1098/3+4*(E1098/2)/3</f>
        <v>18.333333333333332</v>
      </c>
      <c r="N1098" s="178">
        <f>L1098-M1098</f>
        <v>-16.093333333333334</v>
      </c>
      <c r="O1098" s="177">
        <f>SUMPRODUCT(TEXT(N1098-{0,5,15,25,35},"0;\0")*{0,2,3,3,7})</f>
        <v>0</v>
      </c>
      <c r="P1098" s="24"/>
    </row>
    <row r="1099" spans="1:16">
      <c r="A1099" s="184" t="s">
        <v>2271</v>
      </c>
      <c r="B1099" s="177"/>
      <c r="C1099" s="177"/>
      <c r="D1099" s="177"/>
      <c r="E1099" s="177"/>
      <c r="F1099" s="24" t="s">
        <v>120</v>
      </c>
      <c r="G1099" s="24" t="s">
        <v>514</v>
      </c>
      <c r="H1099" s="24">
        <v>2</v>
      </c>
      <c r="I1099" s="24">
        <v>221</v>
      </c>
      <c r="J1099" s="24" t="s">
        <v>559</v>
      </c>
      <c r="K1099" s="85">
        <v>25.71</v>
      </c>
      <c r="L1099" s="178"/>
      <c r="M1099" s="178"/>
      <c r="N1099" s="178"/>
      <c r="O1099" s="177"/>
      <c r="P1099" s="24"/>
    </row>
    <row r="1100" spans="1:16">
      <c r="A1100" s="21" t="s">
        <v>2271</v>
      </c>
      <c r="B1100" s="24" t="s">
        <v>640</v>
      </c>
      <c r="C1100" s="24">
        <v>19970012</v>
      </c>
      <c r="D1100" s="24">
        <v>0</v>
      </c>
      <c r="E1100" s="24">
        <v>0</v>
      </c>
      <c r="F1100" s="22" t="s">
        <v>88</v>
      </c>
      <c r="G1100" s="24" t="s">
        <v>516</v>
      </c>
      <c r="H1100" s="24">
        <v>3</v>
      </c>
      <c r="I1100" s="24" t="s">
        <v>534</v>
      </c>
      <c r="J1100" s="24" t="s">
        <v>535</v>
      </c>
      <c r="K1100" s="85">
        <v>36</v>
      </c>
      <c r="L1100" s="25">
        <v>1.45</v>
      </c>
      <c r="M1100" s="25">
        <f>15+4*D1100/3+4*(E1100/2)/3</f>
        <v>15</v>
      </c>
      <c r="N1100" s="25">
        <f>L1100-M1100</f>
        <v>-13.55</v>
      </c>
      <c r="O1100" s="24">
        <f>SUMPRODUCT(TEXT(N1100-{0,5,15,25,35},"0;\0")*{0,2,3,3,7})</f>
        <v>0</v>
      </c>
      <c r="P1100" s="24"/>
    </row>
    <row r="1101" spans="1:16">
      <c r="A1101" s="184" t="s">
        <v>2318</v>
      </c>
      <c r="B1101" s="177" t="s">
        <v>641</v>
      </c>
      <c r="C1101" s="177">
        <v>20100109</v>
      </c>
      <c r="D1101" s="177">
        <v>6</v>
      </c>
      <c r="E1101" s="177">
        <v>7</v>
      </c>
      <c r="F1101" s="24" t="s">
        <v>120</v>
      </c>
      <c r="G1101" s="24" t="s">
        <v>514</v>
      </c>
      <c r="H1101" s="24">
        <v>4</v>
      </c>
      <c r="I1101" s="24">
        <v>419</v>
      </c>
      <c r="J1101" s="24" t="s">
        <v>520</v>
      </c>
      <c r="K1101" s="85">
        <v>25.71</v>
      </c>
      <c r="L1101" s="178">
        <v>13.26</v>
      </c>
      <c r="M1101" s="178">
        <f>15+4*D1101/3+4*(E1101/2)/3</f>
        <v>27.666666666666668</v>
      </c>
      <c r="N1101" s="178">
        <f>L1101-M1101</f>
        <v>-14.406666666666668</v>
      </c>
      <c r="O1101" s="177">
        <f>SUMPRODUCT(TEXT(N1101-{0,5,15,25,35},"0;\0")*{0,2,3,3,7})</f>
        <v>0</v>
      </c>
      <c r="P1101" s="24"/>
    </row>
    <row r="1102" spans="1:16">
      <c r="A1102" s="184" t="s">
        <v>2319</v>
      </c>
      <c r="B1102" s="177"/>
      <c r="C1102" s="177"/>
      <c r="D1102" s="177"/>
      <c r="E1102" s="177"/>
      <c r="F1102" s="22" t="s">
        <v>120</v>
      </c>
      <c r="G1102" s="24" t="s">
        <v>514</v>
      </c>
      <c r="H1102" s="24">
        <v>4</v>
      </c>
      <c r="I1102" s="24">
        <v>421</v>
      </c>
      <c r="J1102" s="44" t="s">
        <v>521</v>
      </c>
      <c r="K1102" s="85">
        <v>25.73</v>
      </c>
      <c r="L1102" s="178"/>
      <c r="M1102" s="178"/>
      <c r="N1102" s="178"/>
      <c r="O1102" s="177"/>
      <c r="P1102" s="24"/>
    </row>
    <row r="1103" spans="1:16">
      <c r="A1103" s="184" t="s">
        <v>2319</v>
      </c>
      <c r="B1103" s="177"/>
      <c r="C1103" s="177"/>
      <c r="D1103" s="177"/>
      <c r="E1103" s="177"/>
      <c r="F1103" s="22" t="s">
        <v>120</v>
      </c>
      <c r="G1103" s="24" t="s">
        <v>514</v>
      </c>
      <c r="H1103" s="24">
        <v>2</v>
      </c>
      <c r="I1103" s="24">
        <v>231</v>
      </c>
      <c r="J1103" s="27" t="s">
        <v>518</v>
      </c>
      <c r="K1103" s="85">
        <v>63</v>
      </c>
      <c r="L1103" s="178"/>
      <c r="M1103" s="178"/>
      <c r="N1103" s="178"/>
      <c r="O1103" s="177"/>
      <c r="P1103" s="24"/>
    </row>
    <row r="1104" spans="1:16">
      <c r="A1104" s="184" t="s">
        <v>2319</v>
      </c>
      <c r="B1104" s="177" t="s">
        <v>642</v>
      </c>
      <c r="C1104" s="177">
        <v>19970029</v>
      </c>
      <c r="D1104" s="177">
        <v>5</v>
      </c>
      <c r="E1104" s="177">
        <v>5</v>
      </c>
      <c r="F1104" s="24" t="s">
        <v>120</v>
      </c>
      <c r="G1104" s="24" t="s">
        <v>514</v>
      </c>
      <c r="H1104" s="24">
        <v>4</v>
      </c>
      <c r="I1104" s="24">
        <v>420</v>
      </c>
      <c r="J1104" s="24" t="s">
        <v>515</v>
      </c>
      <c r="K1104" s="85">
        <v>54</v>
      </c>
      <c r="L1104" s="178">
        <v>2.2400000000000002</v>
      </c>
      <c r="M1104" s="178">
        <f>15+4*D1104/3+4*(E1104/2)/3</f>
        <v>25</v>
      </c>
      <c r="N1104" s="178">
        <f>L1104-M1104</f>
        <v>-22.759999999999998</v>
      </c>
      <c r="O1104" s="177">
        <f>SUMPRODUCT(TEXT(N1104-{0,5,15,25,35},"0;\0")*{0,2,3,3,7})</f>
        <v>0</v>
      </c>
      <c r="P1104" s="24"/>
    </row>
    <row r="1105" spans="1:16">
      <c r="A1105" s="184" t="s">
        <v>2320</v>
      </c>
      <c r="B1105" s="177"/>
      <c r="C1105" s="177"/>
      <c r="D1105" s="177"/>
      <c r="E1105" s="177"/>
      <c r="F1105" s="22" t="s">
        <v>120</v>
      </c>
      <c r="G1105" s="24" t="s">
        <v>514</v>
      </c>
      <c r="H1105" s="24">
        <v>2</v>
      </c>
      <c r="I1105" s="24">
        <v>231</v>
      </c>
      <c r="J1105" s="27" t="s">
        <v>518</v>
      </c>
      <c r="K1105" s="85">
        <v>63</v>
      </c>
      <c r="L1105" s="178"/>
      <c r="M1105" s="178"/>
      <c r="N1105" s="178"/>
      <c r="O1105" s="177"/>
      <c r="P1105" s="24"/>
    </row>
    <row r="1106" spans="1:16">
      <c r="A1106" s="184" t="s">
        <v>2320</v>
      </c>
      <c r="B1106" s="177" t="s">
        <v>643</v>
      </c>
      <c r="C1106" s="177">
        <v>19840009</v>
      </c>
      <c r="D1106" s="177">
        <v>14</v>
      </c>
      <c r="E1106" s="177">
        <v>0</v>
      </c>
      <c r="F1106" s="22" t="s">
        <v>88</v>
      </c>
      <c r="G1106" s="24" t="s">
        <v>516</v>
      </c>
      <c r="H1106" s="24">
        <v>3</v>
      </c>
      <c r="I1106" s="24" t="s">
        <v>534</v>
      </c>
      <c r="J1106" s="24" t="s">
        <v>535</v>
      </c>
      <c r="K1106" s="85">
        <v>36</v>
      </c>
      <c r="L1106" s="178">
        <v>2.79</v>
      </c>
      <c r="M1106" s="178">
        <f>15+4*D1106/3+4*(E1106/2)/3</f>
        <v>33.666666666666671</v>
      </c>
      <c r="N1106" s="178">
        <f>L1106-M1106</f>
        <v>-30.876666666666672</v>
      </c>
      <c r="O1106" s="177">
        <f>SUMPRODUCT(TEXT(N1106-{0,5,15,25,35},"0;\0")*{0,2,3,3,7})</f>
        <v>0</v>
      </c>
      <c r="P1106" s="24"/>
    </row>
    <row r="1107" spans="1:16">
      <c r="A1107" s="184" t="s">
        <v>2320</v>
      </c>
      <c r="B1107" s="177"/>
      <c r="C1107" s="177"/>
      <c r="D1107" s="177"/>
      <c r="E1107" s="177"/>
      <c r="F1107" s="22" t="s">
        <v>120</v>
      </c>
      <c r="G1107" s="24" t="s">
        <v>514</v>
      </c>
      <c r="H1107" s="24">
        <v>3</v>
      </c>
      <c r="I1107" s="24">
        <v>128</v>
      </c>
      <c r="J1107" s="24" t="s">
        <v>581</v>
      </c>
      <c r="K1107" s="85">
        <v>60</v>
      </c>
      <c r="L1107" s="178"/>
      <c r="M1107" s="178"/>
      <c r="N1107" s="178"/>
      <c r="O1107" s="177"/>
      <c r="P1107" s="24"/>
    </row>
    <row r="1108" spans="1:16">
      <c r="A1108" s="184" t="s">
        <v>2320</v>
      </c>
      <c r="B1108" s="177" t="s">
        <v>644</v>
      </c>
      <c r="C1108" s="177">
        <v>20110014</v>
      </c>
      <c r="D1108" s="177">
        <v>0</v>
      </c>
      <c r="E1108" s="177">
        <v>0</v>
      </c>
      <c r="F1108" s="22" t="s">
        <v>88</v>
      </c>
      <c r="G1108" s="24" t="s">
        <v>516</v>
      </c>
      <c r="H1108" s="24">
        <v>3</v>
      </c>
      <c r="I1108" s="24" t="s">
        <v>534</v>
      </c>
      <c r="J1108" s="24" t="s">
        <v>535</v>
      </c>
      <c r="K1108" s="85">
        <v>36</v>
      </c>
      <c r="L1108" s="178">
        <v>1.63</v>
      </c>
      <c r="M1108" s="178">
        <f>15+4*D1108/3+4*(E1108/2)/3</f>
        <v>15</v>
      </c>
      <c r="N1108" s="178">
        <f>L1108-M1108</f>
        <v>-13.370000000000001</v>
      </c>
      <c r="O1108" s="177">
        <f>SUMPRODUCT(TEXT(N1108-{0,5,15,25,35},"0;\0")*{0,2,3,3,7})</f>
        <v>0</v>
      </c>
      <c r="P1108" s="24"/>
    </row>
    <row r="1109" spans="1:16">
      <c r="A1109" s="184" t="s">
        <v>2292</v>
      </c>
      <c r="B1109" s="177"/>
      <c r="C1109" s="177"/>
      <c r="D1109" s="177"/>
      <c r="E1109" s="177"/>
      <c r="F1109" s="22" t="s">
        <v>120</v>
      </c>
      <c r="G1109" s="24" t="s">
        <v>514</v>
      </c>
      <c r="H1109" s="24">
        <v>4</v>
      </c>
      <c r="I1109" s="24">
        <v>418</v>
      </c>
      <c r="J1109" s="24" t="s">
        <v>588</v>
      </c>
      <c r="K1109" s="85">
        <v>52</v>
      </c>
      <c r="L1109" s="178"/>
      <c r="M1109" s="178"/>
      <c r="N1109" s="178"/>
      <c r="O1109" s="177"/>
      <c r="P1109" s="24"/>
    </row>
    <row r="1110" spans="1:16">
      <c r="A1110" s="184" t="s">
        <v>2292</v>
      </c>
      <c r="B1110" s="177" t="s">
        <v>645</v>
      </c>
      <c r="C1110" s="177">
        <v>20070118</v>
      </c>
      <c r="D1110" s="177">
        <v>0</v>
      </c>
      <c r="E1110" s="177">
        <v>8</v>
      </c>
      <c r="F1110" s="24" t="s">
        <v>120</v>
      </c>
      <c r="G1110" s="24" t="s">
        <v>514</v>
      </c>
      <c r="H1110" s="24">
        <v>4</v>
      </c>
      <c r="I1110" s="24">
        <v>420</v>
      </c>
      <c r="J1110" s="24" t="s">
        <v>515</v>
      </c>
      <c r="K1110" s="85">
        <v>54</v>
      </c>
      <c r="L1110" s="178">
        <v>2.2400000000000002</v>
      </c>
      <c r="M1110" s="178">
        <f>15+4*D1110/3+4*(E1110/2)/3</f>
        <v>20.333333333333332</v>
      </c>
      <c r="N1110" s="178">
        <f>L1110-M1110</f>
        <v>-18.093333333333334</v>
      </c>
      <c r="O1110" s="177">
        <f>SUMPRODUCT(TEXT(N1110-{0,5,15,25,35},"0;\0")*{0,2,3,3,7})</f>
        <v>0</v>
      </c>
      <c r="P1110" s="24"/>
    </row>
    <row r="1111" spans="1:16">
      <c r="A1111" s="184" t="s">
        <v>2292</v>
      </c>
      <c r="B1111" s="177"/>
      <c r="C1111" s="177"/>
      <c r="D1111" s="177"/>
      <c r="E1111" s="177"/>
      <c r="F1111" s="24" t="s">
        <v>88</v>
      </c>
      <c r="G1111" s="24" t="s">
        <v>516</v>
      </c>
      <c r="H1111" s="24">
        <v>3</v>
      </c>
      <c r="I1111" s="24">
        <v>312</v>
      </c>
      <c r="J1111" s="24" t="s">
        <v>517</v>
      </c>
      <c r="K1111" s="85">
        <v>37.89</v>
      </c>
      <c r="L1111" s="178"/>
      <c r="M1111" s="178"/>
      <c r="N1111" s="178"/>
      <c r="O1111" s="177"/>
      <c r="P1111" s="24"/>
    </row>
    <row r="1112" spans="1:16">
      <c r="A1112" s="184" t="s">
        <v>2292</v>
      </c>
      <c r="B1112" s="177" t="s">
        <v>646</v>
      </c>
      <c r="C1112" s="177">
        <v>20060021</v>
      </c>
      <c r="D1112" s="177">
        <v>1</v>
      </c>
      <c r="E1112" s="177">
        <v>0</v>
      </c>
      <c r="F1112" s="24" t="s">
        <v>120</v>
      </c>
      <c r="G1112" s="24" t="s">
        <v>514</v>
      </c>
      <c r="H1112" s="24">
        <v>4</v>
      </c>
      <c r="I1112" s="24">
        <v>415</v>
      </c>
      <c r="J1112" s="24" t="s">
        <v>558</v>
      </c>
      <c r="K1112" s="85">
        <v>25.71</v>
      </c>
      <c r="L1112" s="178">
        <v>4.5599999999999996</v>
      </c>
      <c r="M1112" s="178">
        <f>15+4*D1112/3+4*(E1112/2)/3</f>
        <v>16.333333333333332</v>
      </c>
      <c r="N1112" s="178">
        <f>L1112-M1112</f>
        <v>-11.773333333333333</v>
      </c>
      <c r="O1112" s="177">
        <f>SUMPRODUCT(TEXT(N1112-{0,5,15,25,35},"0;\0")*{0,2,3,3,7})</f>
        <v>0</v>
      </c>
      <c r="P1112" s="24"/>
    </row>
    <row r="1113" spans="1:16">
      <c r="A1113" s="184" t="s">
        <v>2321</v>
      </c>
      <c r="B1113" s="177"/>
      <c r="C1113" s="177"/>
      <c r="D1113" s="177"/>
      <c r="E1113" s="177"/>
      <c r="F1113" s="22" t="s">
        <v>120</v>
      </c>
      <c r="G1113" s="24" t="s">
        <v>514</v>
      </c>
      <c r="H1113" s="24">
        <v>4</v>
      </c>
      <c r="I1113" s="24">
        <v>418</v>
      </c>
      <c r="J1113" s="24" t="s">
        <v>588</v>
      </c>
      <c r="K1113" s="85">
        <v>52</v>
      </c>
      <c r="L1113" s="178"/>
      <c r="M1113" s="178"/>
      <c r="N1113" s="178"/>
      <c r="O1113" s="177"/>
      <c r="P1113" s="24"/>
    </row>
    <row r="1114" spans="1:16">
      <c r="A1114" s="184" t="s">
        <v>2321</v>
      </c>
      <c r="B1114" s="177"/>
      <c r="C1114" s="177"/>
      <c r="D1114" s="177"/>
      <c r="E1114" s="177"/>
      <c r="F1114" s="24" t="s">
        <v>120</v>
      </c>
      <c r="G1114" s="24" t="s">
        <v>524</v>
      </c>
      <c r="H1114" s="24">
        <v>3</v>
      </c>
      <c r="I1114" s="24">
        <v>317</v>
      </c>
      <c r="J1114" s="37" t="s">
        <v>525</v>
      </c>
      <c r="K1114" s="85">
        <v>53.02</v>
      </c>
      <c r="L1114" s="178"/>
      <c r="M1114" s="178"/>
      <c r="N1114" s="178"/>
      <c r="O1114" s="177"/>
      <c r="P1114" s="24"/>
    </row>
    <row r="1115" spans="1:16">
      <c r="A1115" s="184" t="s">
        <v>2266</v>
      </c>
      <c r="B1115" s="177" t="s">
        <v>647</v>
      </c>
      <c r="C1115" s="177">
        <v>19950029</v>
      </c>
      <c r="D1115" s="177">
        <v>0</v>
      </c>
      <c r="E1115" s="177">
        <v>6</v>
      </c>
      <c r="F1115" s="24" t="s">
        <v>120</v>
      </c>
      <c r="G1115" s="24" t="s">
        <v>514</v>
      </c>
      <c r="H1115" s="24">
        <v>4</v>
      </c>
      <c r="I1115" s="24">
        <v>413</v>
      </c>
      <c r="J1115" s="24" t="s">
        <v>602</v>
      </c>
      <c r="K1115" s="85">
        <v>25.84</v>
      </c>
      <c r="L1115" s="178">
        <v>4.3099999999999996</v>
      </c>
      <c r="M1115" s="178">
        <f>15+4*D1115/3+4*(E1115/2)/3</f>
        <v>19</v>
      </c>
      <c r="N1115" s="178">
        <f>L1115-M1115</f>
        <v>-14.690000000000001</v>
      </c>
      <c r="O1115" s="177">
        <f>SUMPRODUCT(TEXT(N1115-{0,5,15,25,35},"0;\0")*{0,2,3,3,7})</f>
        <v>0</v>
      </c>
      <c r="P1115" s="24"/>
    </row>
    <row r="1116" spans="1:16">
      <c r="A1116" s="184" t="s">
        <v>2322</v>
      </c>
      <c r="B1116" s="177"/>
      <c r="C1116" s="177"/>
      <c r="D1116" s="177"/>
      <c r="E1116" s="177"/>
      <c r="F1116" s="24" t="s">
        <v>88</v>
      </c>
      <c r="G1116" s="24" t="s">
        <v>516</v>
      </c>
      <c r="H1116" s="24">
        <v>3</v>
      </c>
      <c r="I1116" s="24">
        <v>302</v>
      </c>
      <c r="J1116" s="24" t="s">
        <v>517</v>
      </c>
      <c r="K1116" s="85">
        <v>38</v>
      </c>
      <c r="L1116" s="178"/>
      <c r="M1116" s="178"/>
      <c r="N1116" s="178"/>
      <c r="O1116" s="177"/>
      <c r="P1116" s="24"/>
    </row>
    <row r="1117" spans="1:16">
      <c r="A1117" s="184" t="s">
        <v>2322</v>
      </c>
      <c r="B1117" s="177" t="s">
        <v>648</v>
      </c>
      <c r="C1117" s="177">
        <v>20100020</v>
      </c>
      <c r="D1117" s="177">
        <v>0</v>
      </c>
      <c r="E1117" s="177">
        <v>5</v>
      </c>
      <c r="F1117" s="24" t="s">
        <v>120</v>
      </c>
      <c r="G1117" s="24" t="s">
        <v>514</v>
      </c>
      <c r="H1117" s="24">
        <v>4</v>
      </c>
      <c r="I1117" s="24">
        <v>413</v>
      </c>
      <c r="J1117" s="24" t="s">
        <v>602</v>
      </c>
      <c r="K1117" s="85">
        <v>25.84</v>
      </c>
      <c r="L1117" s="178">
        <v>4.3099999999999996</v>
      </c>
      <c r="M1117" s="178">
        <f>15+4*D1117/3+4*(E1117/2)/3</f>
        <v>18.333333333333332</v>
      </c>
      <c r="N1117" s="178">
        <f>L1117-M1117</f>
        <v>-14.023333333333333</v>
      </c>
      <c r="O1117" s="177">
        <f>SUMPRODUCT(TEXT(N1117-{0,5,15,25,35},"0;\0")*{0,2,3,3,7})</f>
        <v>0</v>
      </c>
      <c r="P1117" s="24"/>
    </row>
    <row r="1118" spans="1:16">
      <c r="A1118" s="184" t="s">
        <v>2322</v>
      </c>
      <c r="B1118" s="177"/>
      <c r="C1118" s="177"/>
      <c r="D1118" s="177"/>
      <c r="E1118" s="177"/>
      <c r="F1118" s="24" t="s">
        <v>88</v>
      </c>
      <c r="G1118" s="24" t="s">
        <v>516</v>
      </c>
      <c r="H1118" s="24">
        <v>3</v>
      </c>
      <c r="I1118" s="24">
        <v>302</v>
      </c>
      <c r="J1118" s="24" t="s">
        <v>517</v>
      </c>
      <c r="K1118" s="85">
        <v>38</v>
      </c>
      <c r="L1118" s="178"/>
      <c r="M1118" s="178"/>
      <c r="N1118" s="178"/>
      <c r="O1118" s="177"/>
      <c r="P1118" s="24"/>
    </row>
    <row r="1119" spans="1:16">
      <c r="A1119" s="184" t="s">
        <v>2322</v>
      </c>
      <c r="B1119" s="177" t="s">
        <v>649</v>
      </c>
      <c r="C1119" s="177">
        <v>20030009</v>
      </c>
      <c r="D1119" s="177">
        <v>1</v>
      </c>
      <c r="E1119" s="177">
        <v>0</v>
      </c>
      <c r="F1119" s="22" t="s">
        <v>88</v>
      </c>
      <c r="G1119" s="24" t="s">
        <v>516</v>
      </c>
      <c r="H1119" s="24">
        <v>3</v>
      </c>
      <c r="I1119" s="24" t="s">
        <v>534</v>
      </c>
      <c r="J1119" s="24" t="s">
        <v>535</v>
      </c>
      <c r="K1119" s="85">
        <v>36</v>
      </c>
      <c r="L1119" s="178">
        <v>8.68</v>
      </c>
      <c r="M1119" s="178">
        <f>15+4*D1119/3+4*(E1119/2)/3</f>
        <v>16.333333333333332</v>
      </c>
      <c r="N1119" s="178">
        <f>L1119-M1119</f>
        <v>-7.6533333333333324</v>
      </c>
      <c r="O1119" s="177">
        <f>SUMPRODUCT(TEXT(N1119-{0,5,15,25,35},"0;\0")*{0,2,3,3,7})</f>
        <v>0</v>
      </c>
      <c r="P1119" s="24"/>
    </row>
    <row r="1120" spans="1:16">
      <c r="A1120" s="184" t="s">
        <v>2273</v>
      </c>
      <c r="B1120" s="177"/>
      <c r="C1120" s="177"/>
      <c r="D1120" s="177"/>
      <c r="E1120" s="177"/>
      <c r="F1120" s="24" t="s">
        <v>88</v>
      </c>
      <c r="G1120" s="24" t="s">
        <v>516</v>
      </c>
      <c r="H1120" s="24">
        <v>3</v>
      </c>
      <c r="I1120" s="24">
        <v>307</v>
      </c>
      <c r="J1120" s="37" t="s">
        <v>575</v>
      </c>
      <c r="K1120" s="85">
        <v>16.48</v>
      </c>
      <c r="L1120" s="178"/>
      <c r="M1120" s="178"/>
      <c r="N1120" s="178"/>
      <c r="O1120" s="177"/>
      <c r="P1120" s="24"/>
    </row>
    <row r="1121" spans="1:16">
      <c r="A1121" s="184" t="s">
        <v>2273</v>
      </c>
      <c r="B1121" s="177"/>
      <c r="C1121" s="177"/>
      <c r="D1121" s="177"/>
      <c r="E1121" s="177"/>
      <c r="F1121" s="24" t="s">
        <v>88</v>
      </c>
      <c r="G1121" s="24" t="s">
        <v>516</v>
      </c>
      <c r="H1121" s="24">
        <v>3</v>
      </c>
      <c r="I1121" s="24">
        <v>311</v>
      </c>
      <c r="J1121" s="37" t="s">
        <v>542</v>
      </c>
      <c r="K1121" s="85">
        <v>89.61</v>
      </c>
      <c r="L1121" s="178"/>
      <c r="M1121" s="178"/>
      <c r="N1121" s="178"/>
      <c r="O1121" s="177"/>
      <c r="P1121" s="24"/>
    </row>
    <row r="1122" spans="1:16">
      <c r="A1122" s="184" t="s">
        <v>2273</v>
      </c>
      <c r="B1122" s="177" t="s">
        <v>650</v>
      </c>
      <c r="C1122" s="177">
        <v>20020049</v>
      </c>
      <c r="D1122" s="177">
        <v>0</v>
      </c>
      <c r="E1122" s="177">
        <v>0</v>
      </c>
      <c r="F1122" s="22" t="s">
        <v>88</v>
      </c>
      <c r="G1122" s="24" t="s">
        <v>516</v>
      </c>
      <c r="H1122" s="24">
        <v>3</v>
      </c>
      <c r="I1122" s="24" t="s">
        <v>534</v>
      </c>
      <c r="J1122" s="24" t="s">
        <v>535</v>
      </c>
      <c r="K1122" s="85">
        <v>36</v>
      </c>
      <c r="L1122" s="178">
        <v>5.93</v>
      </c>
      <c r="M1122" s="178">
        <f>15+4*D1122/3+4*(E1122/2)/3</f>
        <v>15</v>
      </c>
      <c r="N1122" s="178">
        <f>L1122-M1122</f>
        <v>-9.07</v>
      </c>
      <c r="O1122" s="177">
        <f>SUMPRODUCT(TEXT(N1122-{0,5,15,25,35},"0;\0")*{0,2,3,3,7})</f>
        <v>0</v>
      </c>
      <c r="P1122" s="24"/>
    </row>
    <row r="1123" spans="1:16">
      <c r="A1123" s="184" t="s">
        <v>2273</v>
      </c>
      <c r="B1123" s="177"/>
      <c r="C1123" s="177"/>
      <c r="D1123" s="177"/>
      <c r="E1123" s="177"/>
      <c r="F1123" s="22" t="s">
        <v>120</v>
      </c>
      <c r="G1123" s="24" t="s">
        <v>514</v>
      </c>
      <c r="H1123" s="24">
        <v>4</v>
      </c>
      <c r="I1123" s="24">
        <v>416</v>
      </c>
      <c r="J1123" s="24" t="s">
        <v>543</v>
      </c>
      <c r="K1123" s="85">
        <v>52</v>
      </c>
      <c r="L1123" s="178"/>
      <c r="M1123" s="178"/>
      <c r="N1123" s="178"/>
      <c r="O1123" s="177"/>
      <c r="P1123" s="24"/>
    </row>
    <row r="1124" spans="1:16">
      <c r="A1124" s="184" t="s">
        <v>2273</v>
      </c>
      <c r="B1124" s="177"/>
      <c r="C1124" s="177"/>
      <c r="D1124" s="177"/>
      <c r="E1124" s="177"/>
      <c r="F1124" s="24" t="s">
        <v>88</v>
      </c>
      <c r="G1124" s="24" t="s">
        <v>516</v>
      </c>
      <c r="H1124" s="24">
        <v>3</v>
      </c>
      <c r="I1124" s="24">
        <v>311</v>
      </c>
      <c r="J1124" s="37" t="s">
        <v>542</v>
      </c>
      <c r="K1124" s="85">
        <v>89.61</v>
      </c>
      <c r="L1124" s="178"/>
      <c r="M1124" s="178"/>
      <c r="N1124" s="178"/>
      <c r="O1124" s="177"/>
      <c r="P1124" s="24"/>
    </row>
    <row r="1125" spans="1:16">
      <c r="A1125" s="184" t="s">
        <v>2273</v>
      </c>
      <c r="B1125" s="177" t="s">
        <v>651</v>
      </c>
      <c r="C1125" s="177">
        <v>19920000</v>
      </c>
      <c r="D1125" s="177">
        <v>0</v>
      </c>
      <c r="E1125" s="177">
        <v>0</v>
      </c>
      <c r="F1125" s="22" t="s">
        <v>88</v>
      </c>
      <c r="G1125" s="24" t="s">
        <v>516</v>
      </c>
      <c r="H1125" s="24">
        <v>3</v>
      </c>
      <c r="I1125" s="24" t="s">
        <v>531</v>
      </c>
      <c r="J1125" s="24" t="s">
        <v>532</v>
      </c>
      <c r="K1125" s="85">
        <v>38</v>
      </c>
      <c r="L1125" s="178">
        <v>4.32</v>
      </c>
      <c r="M1125" s="178">
        <f>15+4*D1125/3+4*(E1125/2)/3</f>
        <v>15</v>
      </c>
      <c r="N1125" s="178">
        <f>L1125-M1125</f>
        <v>-10.68</v>
      </c>
      <c r="O1125" s="177">
        <f>SUMPRODUCT(TEXT(N1125-{0,5,15,25,35},"0;\0")*{0,2,3,3,7})</f>
        <v>0</v>
      </c>
      <c r="P1125" s="24"/>
    </row>
    <row r="1126" spans="1:16">
      <c r="A1126" s="184" t="s">
        <v>2281</v>
      </c>
      <c r="B1126" s="177"/>
      <c r="C1126" s="177"/>
      <c r="D1126" s="177"/>
      <c r="E1126" s="177"/>
      <c r="F1126" s="22" t="s">
        <v>120</v>
      </c>
      <c r="G1126" s="24" t="s">
        <v>514</v>
      </c>
      <c r="H1126" s="24">
        <v>4</v>
      </c>
      <c r="I1126" s="24">
        <v>416</v>
      </c>
      <c r="J1126" s="24" t="s">
        <v>543</v>
      </c>
      <c r="K1126" s="85">
        <v>52</v>
      </c>
      <c r="L1126" s="178"/>
      <c r="M1126" s="178"/>
      <c r="N1126" s="178"/>
      <c r="O1126" s="177"/>
      <c r="P1126" s="24"/>
    </row>
    <row r="1127" spans="1:16">
      <c r="A1127" s="184" t="s">
        <v>2281</v>
      </c>
      <c r="B1127" s="177"/>
      <c r="C1127" s="177"/>
      <c r="D1127" s="177"/>
      <c r="E1127" s="177"/>
      <c r="F1127" s="24" t="s">
        <v>120</v>
      </c>
      <c r="G1127" s="24" t="s">
        <v>524</v>
      </c>
      <c r="H1127" s="24">
        <v>4</v>
      </c>
      <c r="I1127" s="24">
        <v>422</v>
      </c>
      <c r="J1127" s="37" t="s">
        <v>571</v>
      </c>
      <c r="K1127" s="85">
        <v>35.270000000000003</v>
      </c>
      <c r="L1127" s="178"/>
      <c r="M1127" s="178"/>
      <c r="N1127" s="178"/>
      <c r="O1127" s="177"/>
      <c r="P1127" s="24"/>
    </row>
    <row r="1128" spans="1:16">
      <c r="A1128" s="184" t="s">
        <v>2266</v>
      </c>
      <c r="B1128" s="177" t="s">
        <v>652</v>
      </c>
      <c r="C1128" s="177">
        <v>20170016</v>
      </c>
      <c r="D1128" s="177">
        <v>0</v>
      </c>
      <c r="E1128" s="177">
        <v>0</v>
      </c>
      <c r="F1128" s="22" t="s">
        <v>88</v>
      </c>
      <c r="G1128" s="24" t="s">
        <v>516</v>
      </c>
      <c r="H1128" s="24">
        <v>3</v>
      </c>
      <c r="I1128" s="24" t="s">
        <v>531</v>
      </c>
      <c r="J1128" s="24" t="s">
        <v>532</v>
      </c>
      <c r="K1128" s="85">
        <v>38</v>
      </c>
      <c r="L1128" s="178">
        <v>4.13</v>
      </c>
      <c r="M1128" s="178">
        <f>15+4*D1128/3+4*(E1128/2)/3</f>
        <v>15</v>
      </c>
      <c r="N1128" s="178">
        <f>L1128-M1128</f>
        <v>-10.870000000000001</v>
      </c>
      <c r="O1128" s="177">
        <f>SUMPRODUCT(TEXT(N1128-{0,5,15,25,35},"0;\0")*{0,2,3,3,7})</f>
        <v>0</v>
      </c>
      <c r="P1128" s="24"/>
    </row>
    <row r="1129" spans="1:16">
      <c r="A1129" s="184" t="s">
        <v>2266</v>
      </c>
      <c r="B1129" s="177"/>
      <c r="C1129" s="177"/>
      <c r="D1129" s="177"/>
      <c r="E1129" s="177"/>
      <c r="F1129" s="24" t="s">
        <v>120</v>
      </c>
      <c r="G1129" s="24" t="s">
        <v>524</v>
      </c>
      <c r="H1129" s="24">
        <v>3</v>
      </c>
      <c r="I1129" s="24">
        <v>318</v>
      </c>
      <c r="J1129" s="37" t="s">
        <v>532</v>
      </c>
      <c r="K1129" s="85">
        <v>53.02</v>
      </c>
      <c r="L1129" s="178"/>
      <c r="M1129" s="178"/>
      <c r="N1129" s="178"/>
      <c r="O1129" s="177"/>
      <c r="P1129" s="24"/>
    </row>
    <row r="1130" spans="1:16">
      <c r="A1130" s="184" t="s">
        <v>2266</v>
      </c>
      <c r="B1130" s="177" t="s">
        <v>653</v>
      </c>
      <c r="C1130" s="177">
        <v>19940002</v>
      </c>
      <c r="D1130" s="177">
        <v>0</v>
      </c>
      <c r="E1130" s="177">
        <v>7</v>
      </c>
      <c r="F1130" s="24" t="s">
        <v>120</v>
      </c>
      <c r="G1130" s="24" t="s">
        <v>514</v>
      </c>
      <c r="H1130" s="24">
        <v>4</v>
      </c>
      <c r="I1130" s="24">
        <v>411</v>
      </c>
      <c r="J1130" s="24" t="s">
        <v>527</v>
      </c>
      <c r="K1130" s="85">
        <v>26</v>
      </c>
      <c r="L1130" s="178">
        <v>3.23</v>
      </c>
      <c r="M1130" s="178">
        <f>15+4*D1130/3+4*(E1130/2)/3</f>
        <v>19.666666666666668</v>
      </c>
      <c r="N1130" s="178">
        <f>L1130-M1130</f>
        <v>-16.436666666666667</v>
      </c>
      <c r="O1130" s="177">
        <f>SUMPRODUCT(TEXT(N1130-{0,5,15,25,35},"0;\0")*{0,2,3,3,7})</f>
        <v>0</v>
      </c>
      <c r="P1130" s="24"/>
    </row>
    <row r="1131" spans="1:16">
      <c r="A1131" s="184" t="s">
        <v>512</v>
      </c>
      <c r="B1131" s="177"/>
      <c r="C1131" s="177"/>
      <c r="D1131" s="177"/>
      <c r="E1131" s="177"/>
      <c r="F1131" s="24" t="s">
        <v>88</v>
      </c>
      <c r="G1131" s="24" t="s">
        <v>516</v>
      </c>
      <c r="H1131" s="24">
        <v>3</v>
      </c>
      <c r="I1131" s="24">
        <v>301</v>
      </c>
      <c r="J1131" s="24" t="s">
        <v>517</v>
      </c>
      <c r="K1131" s="85">
        <v>37.89</v>
      </c>
      <c r="L1131" s="178"/>
      <c r="M1131" s="178"/>
      <c r="N1131" s="178"/>
      <c r="O1131" s="177"/>
      <c r="P1131" s="24"/>
    </row>
    <row r="1132" spans="1:16">
      <c r="A1132" s="184" t="s">
        <v>512</v>
      </c>
      <c r="B1132" s="177" t="s">
        <v>654</v>
      </c>
      <c r="C1132" s="177">
        <v>20050023</v>
      </c>
      <c r="D1132" s="177">
        <v>0</v>
      </c>
      <c r="E1132" s="177">
        <v>0</v>
      </c>
      <c r="F1132" s="22" t="s">
        <v>88</v>
      </c>
      <c r="G1132" s="24" t="s">
        <v>516</v>
      </c>
      <c r="H1132" s="24">
        <v>3</v>
      </c>
      <c r="I1132" s="24" t="s">
        <v>534</v>
      </c>
      <c r="J1132" s="24" t="s">
        <v>535</v>
      </c>
      <c r="K1132" s="85">
        <v>36</v>
      </c>
      <c r="L1132" s="178">
        <v>8.34</v>
      </c>
      <c r="M1132" s="178">
        <f>15+4*D1132/3+4*(E1132/2)/3</f>
        <v>15</v>
      </c>
      <c r="N1132" s="178">
        <f>L1132-M1132</f>
        <v>-6.66</v>
      </c>
      <c r="O1132" s="177">
        <f>SUMPRODUCT(TEXT(N1132-{0,5,15,25,35},"0;\0")*{0,2,3,3,7})</f>
        <v>0</v>
      </c>
      <c r="P1132" s="24"/>
    </row>
    <row r="1133" spans="1:16">
      <c r="A1133" s="184" t="s">
        <v>2323</v>
      </c>
      <c r="B1133" s="177"/>
      <c r="C1133" s="177"/>
      <c r="D1133" s="177"/>
      <c r="E1133" s="177"/>
      <c r="F1133" s="24" t="s">
        <v>88</v>
      </c>
      <c r="G1133" s="24" t="s">
        <v>516</v>
      </c>
      <c r="H1133" s="24">
        <v>3</v>
      </c>
      <c r="I1133" s="24">
        <v>311</v>
      </c>
      <c r="J1133" s="37" t="s">
        <v>542</v>
      </c>
      <c r="K1133" s="85">
        <v>89.61</v>
      </c>
      <c r="L1133" s="178"/>
      <c r="M1133" s="178"/>
      <c r="N1133" s="178"/>
      <c r="O1133" s="177"/>
      <c r="P1133" s="24"/>
    </row>
    <row r="1134" spans="1:16">
      <c r="A1134" s="184" t="s">
        <v>2323</v>
      </c>
      <c r="B1134" s="177"/>
      <c r="C1134" s="177"/>
      <c r="D1134" s="177"/>
      <c r="E1134" s="177"/>
      <c r="F1134" s="24" t="s">
        <v>120</v>
      </c>
      <c r="G1134" s="24" t="s">
        <v>524</v>
      </c>
      <c r="H1134" s="24">
        <v>3</v>
      </c>
      <c r="I1134" s="24">
        <v>317</v>
      </c>
      <c r="J1134" s="37" t="s">
        <v>525</v>
      </c>
      <c r="K1134" s="85">
        <v>53.02</v>
      </c>
      <c r="L1134" s="178"/>
      <c r="M1134" s="178"/>
      <c r="N1134" s="178"/>
      <c r="O1134" s="177"/>
      <c r="P1134" s="24"/>
    </row>
    <row r="1135" spans="1:16">
      <c r="A1135" s="184" t="s">
        <v>2266</v>
      </c>
      <c r="B1135" s="177" t="s">
        <v>655</v>
      </c>
      <c r="C1135" s="177">
        <v>20060031</v>
      </c>
      <c r="D1135" s="177">
        <v>6</v>
      </c>
      <c r="E1135" s="177">
        <v>8</v>
      </c>
      <c r="F1135" s="24" t="s">
        <v>120</v>
      </c>
      <c r="G1135" s="24" t="s">
        <v>514</v>
      </c>
      <c r="H1135" s="24">
        <v>4</v>
      </c>
      <c r="I1135" s="24">
        <v>415</v>
      </c>
      <c r="J1135" s="24" t="s">
        <v>558</v>
      </c>
      <c r="K1135" s="85">
        <v>25.71</v>
      </c>
      <c r="L1135" s="178">
        <v>4.5599999999999996</v>
      </c>
      <c r="M1135" s="178">
        <f>15+4*D1135/3+4*(E1135/2)/3</f>
        <v>28.333333333333332</v>
      </c>
      <c r="N1135" s="178">
        <f>L1135-M1135</f>
        <v>-23.773333333333333</v>
      </c>
      <c r="O1135" s="177">
        <f>SUMPRODUCT(TEXT(N1135-{0,5,15,25,35},"0;\0")*{0,2,3,3,7})</f>
        <v>0</v>
      </c>
      <c r="P1135" s="24"/>
    </row>
    <row r="1136" spans="1:16">
      <c r="A1136" s="184" t="s">
        <v>2266</v>
      </c>
      <c r="B1136" s="177"/>
      <c r="C1136" s="177"/>
      <c r="D1136" s="177"/>
      <c r="E1136" s="177"/>
      <c r="F1136" s="24" t="s">
        <v>88</v>
      </c>
      <c r="G1136" s="24" t="s">
        <v>516</v>
      </c>
      <c r="H1136" s="24">
        <v>3</v>
      </c>
      <c r="I1136" s="24">
        <v>303</v>
      </c>
      <c r="J1136" s="24" t="s">
        <v>517</v>
      </c>
      <c r="K1136" s="85">
        <v>38</v>
      </c>
      <c r="L1136" s="178"/>
      <c r="M1136" s="178"/>
      <c r="N1136" s="178"/>
      <c r="O1136" s="177"/>
      <c r="P1136" s="24"/>
    </row>
    <row r="1137" spans="1:16">
      <c r="A1137" s="184" t="s">
        <v>2266</v>
      </c>
      <c r="B1137" s="177"/>
      <c r="C1137" s="177"/>
      <c r="D1137" s="177"/>
      <c r="E1137" s="177"/>
      <c r="F1137" s="22" t="s">
        <v>120</v>
      </c>
      <c r="G1137" s="24" t="s">
        <v>514</v>
      </c>
      <c r="H1137" s="24">
        <v>2</v>
      </c>
      <c r="I1137" s="24">
        <v>231</v>
      </c>
      <c r="J1137" s="27" t="s">
        <v>518</v>
      </c>
      <c r="K1137" s="85">
        <v>63</v>
      </c>
      <c r="L1137" s="178"/>
      <c r="M1137" s="178"/>
      <c r="N1137" s="178"/>
      <c r="O1137" s="177"/>
      <c r="P1137" s="24"/>
    </row>
    <row r="1138" spans="1:16">
      <c r="A1138" s="184" t="s">
        <v>2266</v>
      </c>
      <c r="B1138" s="177"/>
      <c r="C1138" s="177"/>
      <c r="D1138" s="177"/>
      <c r="E1138" s="177"/>
      <c r="F1138" s="24" t="s">
        <v>120</v>
      </c>
      <c r="G1138" s="24" t="s">
        <v>524</v>
      </c>
      <c r="H1138" s="24">
        <v>3</v>
      </c>
      <c r="I1138" s="24">
        <v>317</v>
      </c>
      <c r="J1138" s="37" t="s">
        <v>525</v>
      </c>
      <c r="K1138" s="85">
        <v>53.02</v>
      </c>
      <c r="L1138" s="178"/>
      <c r="M1138" s="178"/>
      <c r="N1138" s="178"/>
      <c r="O1138" s="177"/>
      <c r="P1138" s="24"/>
    </row>
    <row r="1139" spans="1:16">
      <c r="A1139" s="184" t="s">
        <v>2266</v>
      </c>
      <c r="B1139" s="177" t="s">
        <v>656</v>
      </c>
      <c r="C1139" s="177">
        <v>20060032</v>
      </c>
      <c r="D1139" s="177">
        <v>0</v>
      </c>
      <c r="E1139" s="177">
        <v>0</v>
      </c>
      <c r="F1139" s="24" t="s">
        <v>120</v>
      </c>
      <c r="G1139" s="24" t="s">
        <v>514</v>
      </c>
      <c r="H1139" s="24">
        <v>4</v>
      </c>
      <c r="I1139" s="24">
        <v>419</v>
      </c>
      <c r="J1139" s="24" t="s">
        <v>520</v>
      </c>
      <c r="K1139" s="85">
        <v>25.71</v>
      </c>
      <c r="L1139" s="178">
        <v>2.58</v>
      </c>
      <c r="M1139" s="178">
        <f>15+4*D1139/3+4*(E1139/2)/3</f>
        <v>15</v>
      </c>
      <c r="N1139" s="178">
        <f>L1139-M1139</f>
        <v>-12.42</v>
      </c>
      <c r="O1139" s="177">
        <f>SUMPRODUCT(TEXT(N1139-{0,5,15,25,35},"0;\0")*{0,2,3,3,7})</f>
        <v>0</v>
      </c>
      <c r="P1139" s="24"/>
    </row>
    <row r="1140" spans="1:16">
      <c r="A1140" s="184" t="s">
        <v>2324</v>
      </c>
      <c r="B1140" s="177"/>
      <c r="C1140" s="177"/>
      <c r="D1140" s="177"/>
      <c r="E1140" s="177"/>
      <c r="F1140" s="22" t="s">
        <v>120</v>
      </c>
      <c r="G1140" s="24" t="s">
        <v>514</v>
      </c>
      <c r="H1140" s="24">
        <v>4</v>
      </c>
      <c r="I1140" s="24">
        <v>421</v>
      </c>
      <c r="J1140" s="44" t="s">
        <v>521</v>
      </c>
      <c r="K1140" s="85">
        <v>25.73</v>
      </c>
      <c r="L1140" s="178"/>
      <c r="M1140" s="178"/>
      <c r="N1140" s="178"/>
      <c r="O1140" s="177"/>
      <c r="P1140" s="24"/>
    </row>
    <row r="1141" spans="1:16">
      <c r="A1141" s="184" t="s">
        <v>2324</v>
      </c>
      <c r="B1141" s="177" t="s">
        <v>657</v>
      </c>
      <c r="C1141" s="177">
        <v>20060022</v>
      </c>
      <c r="D1141" s="177">
        <v>0</v>
      </c>
      <c r="E1141" s="177">
        <v>6</v>
      </c>
      <c r="F1141" s="24" t="s">
        <v>120</v>
      </c>
      <c r="G1141" s="24" t="s">
        <v>514</v>
      </c>
      <c r="H1141" s="24">
        <v>4</v>
      </c>
      <c r="I1141" s="24">
        <v>420</v>
      </c>
      <c r="J1141" s="24" t="s">
        <v>515</v>
      </c>
      <c r="K1141" s="85">
        <v>54</v>
      </c>
      <c r="L1141" s="178">
        <v>4.95</v>
      </c>
      <c r="M1141" s="178">
        <f>15+4*D1141/3+4*(E1141/2)/3</f>
        <v>19</v>
      </c>
      <c r="N1141" s="178">
        <f>L1141-M1141</f>
        <v>-14.05</v>
      </c>
      <c r="O1141" s="177">
        <f>SUMPRODUCT(TEXT(N1141-{0,5,15,25,35},"0;\0")*{0,2,3,3,7})</f>
        <v>0</v>
      </c>
      <c r="P1141" s="24"/>
    </row>
    <row r="1142" spans="1:16">
      <c r="A1142" s="184" t="s">
        <v>2324</v>
      </c>
      <c r="B1142" s="177"/>
      <c r="C1142" s="177"/>
      <c r="D1142" s="177"/>
      <c r="E1142" s="177"/>
      <c r="F1142" s="24" t="s">
        <v>120</v>
      </c>
      <c r="G1142" s="24" t="s">
        <v>514</v>
      </c>
      <c r="H1142" s="24">
        <v>2</v>
      </c>
      <c r="I1142" s="24">
        <v>221</v>
      </c>
      <c r="J1142" s="44" t="s">
        <v>559</v>
      </c>
      <c r="K1142" s="85">
        <v>25.71</v>
      </c>
      <c r="L1142" s="178"/>
      <c r="M1142" s="178"/>
      <c r="N1142" s="178"/>
      <c r="O1142" s="177"/>
      <c r="P1142" s="24"/>
    </row>
    <row r="1143" spans="1:16">
      <c r="A1143" s="184" t="s">
        <v>2324</v>
      </c>
      <c r="B1143" s="177"/>
      <c r="C1143" s="177"/>
      <c r="D1143" s="177"/>
      <c r="E1143" s="177"/>
      <c r="F1143" s="24" t="s">
        <v>120</v>
      </c>
      <c r="G1143" s="24" t="s">
        <v>524</v>
      </c>
      <c r="H1143" s="24">
        <v>4</v>
      </c>
      <c r="I1143" s="24">
        <v>422</v>
      </c>
      <c r="J1143" s="37" t="s">
        <v>571</v>
      </c>
      <c r="K1143" s="85">
        <v>35.270000000000003</v>
      </c>
      <c r="L1143" s="178"/>
      <c r="M1143" s="178"/>
      <c r="N1143" s="178"/>
      <c r="O1143" s="177"/>
      <c r="P1143" s="24"/>
    </row>
    <row r="1144" spans="1:16">
      <c r="A1144" s="184" t="s">
        <v>2266</v>
      </c>
      <c r="B1144" s="177" t="s">
        <v>658</v>
      </c>
      <c r="C1144" s="177">
        <v>19980032</v>
      </c>
      <c r="D1144" s="177">
        <v>3</v>
      </c>
      <c r="E1144" s="177">
        <v>7</v>
      </c>
      <c r="F1144" s="24" t="s">
        <v>120</v>
      </c>
      <c r="G1144" s="24" t="s">
        <v>514</v>
      </c>
      <c r="H1144" s="24">
        <v>4</v>
      </c>
      <c r="I1144" s="24">
        <v>414</v>
      </c>
      <c r="J1144" s="24" t="s">
        <v>523</v>
      </c>
      <c r="K1144" s="85">
        <v>25.71</v>
      </c>
      <c r="L1144" s="178">
        <v>4.26</v>
      </c>
      <c r="M1144" s="178">
        <f>15+4*D1144/3+4*(E1144/2)/3</f>
        <v>23.666666666666668</v>
      </c>
      <c r="N1144" s="178">
        <f>L1144-M1144</f>
        <v>-19.406666666666666</v>
      </c>
      <c r="O1144" s="177">
        <f>SUMPRODUCT(TEXT(N1144-{0,5,15,25,35},"0;\0")*{0,2,3,3,7})</f>
        <v>0</v>
      </c>
      <c r="P1144" s="24"/>
    </row>
    <row r="1145" spans="1:16">
      <c r="A1145" s="184" t="s">
        <v>2325</v>
      </c>
      <c r="B1145" s="177"/>
      <c r="C1145" s="177"/>
      <c r="D1145" s="177"/>
      <c r="E1145" s="177"/>
      <c r="F1145" s="24" t="s">
        <v>88</v>
      </c>
      <c r="G1145" s="24" t="s">
        <v>516</v>
      </c>
      <c r="H1145" s="24">
        <v>3</v>
      </c>
      <c r="I1145" s="24">
        <v>309</v>
      </c>
      <c r="J1145" s="24" t="s">
        <v>517</v>
      </c>
      <c r="K1145" s="85">
        <v>17.63</v>
      </c>
      <c r="L1145" s="178"/>
      <c r="M1145" s="178"/>
      <c r="N1145" s="178"/>
      <c r="O1145" s="177"/>
      <c r="P1145" s="24"/>
    </row>
    <row r="1146" spans="1:16">
      <c r="A1146" s="184" t="s">
        <v>2325</v>
      </c>
      <c r="B1146" s="177"/>
      <c r="C1146" s="177"/>
      <c r="D1146" s="177"/>
      <c r="E1146" s="177"/>
      <c r="F1146" s="22" t="s">
        <v>120</v>
      </c>
      <c r="G1146" s="24" t="s">
        <v>514</v>
      </c>
      <c r="H1146" s="24">
        <v>3</v>
      </c>
      <c r="I1146" s="24">
        <v>128</v>
      </c>
      <c r="J1146" s="24" t="s">
        <v>581</v>
      </c>
      <c r="K1146" s="85">
        <v>60</v>
      </c>
      <c r="L1146" s="178"/>
      <c r="M1146" s="178"/>
      <c r="N1146" s="178"/>
      <c r="O1146" s="177"/>
      <c r="P1146" s="24"/>
    </row>
    <row r="1147" spans="1:16">
      <c r="A1147" s="184" t="s">
        <v>2325</v>
      </c>
      <c r="B1147" s="177"/>
      <c r="C1147" s="177"/>
      <c r="D1147" s="177"/>
      <c r="E1147" s="177"/>
      <c r="F1147" s="24" t="s">
        <v>120</v>
      </c>
      <c r="G1147" s="24" t="s">
        <v>524</v>
      </c>
      <c r="H1147" s="24">
        <v>3</v>
      </c>
      <c r="I1147" s="24">
        <v>317</v>
      </c>
      <c r="J1147" s="37" t="s">
        <v>525</v>
      </c>
      <c r="K1147" s="85">
        <v>53.02</v>
      </c>
      <c r="L1147" s="178"/>
      <c r="M1147" s="178"/>
      <c r="N1147" s="178"/>
      <c r="O1147" s="177"/>
      <c r="P1147" s="24"/>
    </row>
    <row r="1148" spans="1:16">
      <c r="A1148" s="184" t="s">
        <v>2266</v>
      </c>
      <c r="B1148" s="177" t="s">
        <v>659</v>
      </c>
      <c r="C1148" s="177">
        <v>20120035</v>
      </c>
      <c r="D1148" s="177">
        <v>0</v>
      </c>
      <c r="E1148" s="177">
        <v>0</v>
      </c>
      <c r="F1148" s="24" t="s">
        <v>120</v>
      </c>
      <c r="G1148" s="24" t="s">
        <v>514</v>
      </c>
      <c r="H1148" s="24">
        <v>4</v>
      </c>
      <c r="I1148" s="24" t="s">
        <v>537</v>
      </c>
      <c r="J1148" s="24" t="s">
        <v>538</v>
      </c>
      <c r="K1148" s="85">
        <v>26</v>
      </c>
      <c r="L1148" s="178">
        <v>8.8000000000000007</v>
      </c>
      <c r="M1148" s="178">
        <f>15+4*D1148/3+4*(E1148/2)/3</f>
        <v>15</v>
      </c>
      <c r="N1148" s="178">
        <f>L1148-M1148</f>
        <v>-6.1999999999999993</v>
      </c>
      <c r="O1148" s="177">
        <f>SUMPRODUCT(TEXT(N1148-{0,5,15,25,35},"0;\0")*{0,2,3,3,7})</f>
        <v>0</v>
      </c>
      <c r="P1148" s="24"/>
    </row>
    <row r="1149" spans="1:16">
      <c r="A1149" s="184" t="s">
        <v>2326</v>
      </c>
      <c r="B1149" s="177"/>
      <c r="C1149" s="177"/>
      <c r="D1149" s="177"/>
      <c r="E1149" s="177"/>
      <c r="F1149" s="22" t="s">
        <v>120</v>
      </c>
      <c r="G1149" s="24" t="s">
        <v>514</v>
      </c>
      <c r="H1149" s="24">
        <v>4</v>
      </c>
      <c r="I1149" s="24" t="s">
        <v>539</v>
      </c>
      <c r="J1149" s="24" t="s">
        <v>540</v>
      </c>
      <c r="K1149" s="85">
        <v>37</v>
      </c>
      <c r="L1149" s="178"/>
      <c r="M1149" s="178"/>
      <c r="N1149" s="178"/>
      <c r="O1149" s="177"/>
      <c r="P1149" s="24"/>
    </row>
    <row r="1150" spans="1:16">
      <c r="A1150" s="184" t="s">
        <v>2326</v>
      </c>
      <c r="B1150" s="177"/>
      <c r="C1150" s="177"/>
      <c r="D1150" s="177"/>
      <c r="E1150" s="177"/>
      <c r="F1150" s="24" t="s">
        <v>120</v>
      </c>
      <c r="G1150" s="24" t="s">
        <v>524</v>
      </c>
      <c r="H1150" s="24">
        <v>3</v>
      </c>
      <c r="I1150" s="24">
        <v>317</v>
      </c>
      <c r="J1150" s="37" t="s">
        <v>525</v>
      </c>
      <c r="K1150" s="85">
        <v>53.02</v>
      </c>
      <c r="L1150" s="178"/>
      <c r="M1150" s="178"/>
      <c r="N1150" s="178"/>
      <c r="O1150" s="177"/>
      <c r="P1150" s="24"/>
    </row>
    <row r="1151" spans="1:16">
      <c r="A1151" s="21" t="s">
        <v>2266</v>
      </c>
      <c r="B1151" s="24" t="s">
        <v>660</v>
      </c>
      <c r="C1151" s="24">
        <v>20130035</v>
      </c>
      <c r="D1151" s="24">
        <v>3</v>
      </c>
      <c r="E1151" s="24">
        <v>0</v>
      </c>
      <c r="F1151" s="22" t="s">
        <v>88</v>
      </c>
      <c r="G1151" s="24" t="s">
        <v>516</v>
      </c>
      <c r="H1151" s="24">
        <v>3</v>
      </c>
      <c r="I1151" s="24" t="s">
        <v>534</v>
      </c>
      <c r="J1151" s="24" t="s">
        <v>535</v>
      </c>
      <c r="K1151" s="85">
        <v>36</v>
      </c>
      <c r="L1151" s="25">
        <v>1.63</v>
      </c>
      <c r="M1151" s="25">
        <f>15+4*D1151/3+4*(E1151/2)/3</f>
        <v>19</v>
      </c>
      <c r="N1151" s="25">
        <f>L1151-M1151</f>
        <v>-17.37</v>
      </c>
      <c r="O1151" s="24">
        <f>SUMPRODUCT(TEXT(N1151-{0,5,15,25,35},"0;\0")*{0,2,3,3,7})</f>
        <v>0</v>
      </c>
      <c r="P1151" s="24"/>
    </row>
    <row r="1152" spans="1:16">
      <c r="A1152" s="184" t="s">
        <v>2266</v>
      </c>
      <c r="B1152" s="177" t="s">
        <v>661</v>
      </c>
      <c r="C1152" s="177">
        <v>20090076</v>
      </c>
      <c r="D1152" s="177">
        <v>0</v>
      </c>
      <c r="E1152" s="177">
        <v>7</v>
      </c>
      <c r="F1152" s="24" t="s">
        <v>120</v>
      </c>
      <c r="G1152" s="24" t="s">
        <v>514</v>
      </c>
      <c r="H1152" s="24">
        <v>4</v>
      </c>
      <c r="I1152" s="24">
        <v>419</v>
      </c>
      <c r="J1152" s="24" t="s">
        <v>520</v>
      </c>
      <c r="K1152" s="85">
        <v>25.71</v>
      </c>
      <c r="L1152" s="178">
        <v>2.58</v>
      </c>
      <c r="M1152" s="178">
        <f>15+4*D1152/3+4*(E1152/2)/3</f>
        <v>19.666666666666668</v>
      </c>
      <c r="N1152" s="178">
        <f>L1152-M1152</f>
        <v>-17.086666666666666</v>
      </c>
      <c r="O1152" s="177">
        <f>SUMPRODUCT(TEXT(N1152-{0,5,15,25,35},"0;\0")*{0,2,3,3,7})</f>
        <v>0</v>
      </c>
      <c r="P1152" s="24"/>
    </row>
    <row r="1153" spans="1:16">
      <c r="A1153" s="184" t="s">
        <v>2327</v>
      </c>
      <c r="B1153" s="177"/>
      <c r="C1153" s="177"/>
      <c r="D1153" s="177"/>
      <c r="E1153" s="177"/>
      <c r="F1153" s="22" t="s">
        <v>120</v>
      </c>
      <c r="G1153" s="24" t="s">
        <v>514</v>
      </c>
      <c r="H1153" s="24">
        <v>4</v>
      </c>
      <c r="I1153" s="24">
        <v>421</v>
      </c>
      <c r="J1153" s="44" t="s">
        <v>521</v>
      </c>
      <c r="K1153" s="85">
        <v>25.73</v>
      </c>
      <c r="L1153" s="178"/>
      <c r="M1153" s="178"/>
      <c r="N1153" s="178"/>
      <c r="O1153" s="177"/>
      <c r="P1153" s="24"/>
    </row>
    <row r="1154" spans="1:16">
      <c r="A1154" s="184" t="s">
        <v>2327</v>
      </c>
      <c r="B1154" s="177" t="s">
        <v>662</v>
      </c>
      <c r="C1154" s="177">
        <v>20020072</v>
      </c>
      <c r="D1154" s="177">
        <v>3</v>
      </c>
      <c r="E1154" s="177">
        <v>8</v>
      </c>
      <c r="F1154" s="24" t="s">
        <v>120</v>
      </c>
      <c r="G1154" s="24" t="s">
        <v>514</v>
      </c>
      <c r="H1154" s="24">
        <v>4</v>
      </c>
      <c r="I1154" s="24">
        <v>412</v>
      </c>
      <c r="J1154" s="24" t="s">
        <v>550</v>
      </c>
      <c r="K1154" s="85">
        <v>25.84</v>
      </c>
      <c r="L1154" s="178">
        <v>3.8</v>
      </c>
      <c r="M1154" s="178">
        <f>15+4*D1154/3+4*(E1154/2)/3</f>
        <v>24.333333333333332</v>
      </c>
      <c r="N1154" s="178">
        <f>L1154-M1154</f>
        <v>-20.533333333333331</v>
      </c>
      <c r="O1154" s="177">
        <f>SUMPRODUCT(TEXT(N1154-{0,5,15,25,35},"0;\0")*{0,2,3,3,7})</f>
        <v>0</v>
      </c>
      <c r="P1154" s="24"/>
    </row>
    <row r="1155" spans="1:16">
      <c r="A1155" s="184" t="s">
        <v>2287</v>
      </c>
      <c r="B1155" s="177"/>
      <c r="C1155" s="177"/>
      <c r="D1155" s="177"/>
      <c r="E1155" s="177"/>
      <c r="F1155" s="24" t="s">
        <v>88</v>
      </c>
      <c r="G1155" s="24" t="s">
        <v>516</v>
      </c>
      <c r="H1155" s="24">
        <v>3</v>
      </c>
      <c r="I1155" s="24">
        <v>302</v>
      </c>
      <c r="J1155" s="24" t="s">
        <v>517</v>
      </c>
      <c r="K1155" s="85">
        <v>38</v>
      </c>
      <c r="L1155" s="178"/>
      <c r="M1155" s="178"/>
      <c r="N1155" s="178"/>
      <c r="O1155" s="177"/>
      <c r="P1155" s="24"/>
    </row>
    <row r="1156" spans="1:16">
      <c r="A1156" s="184" t="s">
        <v>2287</v>
      </c>
      <c r="B1156" s="177"/>
      <c r="C1156" s="177"/>
      <c r="D1156" s="177"/>
      <c r="E1156" s="177"/>
      <c r="F1156" s="24" t="s">
        <v>120</v>
      </c>
      <c r="G1156" s="24" t="s">
        <v>524</v>
      </c>
      <c r="H1156" s="24">
        <v>3</v>
      </c>
      <c r="I1156" s="24">
        <v>317</v>
      </c>
      <c r="J1156" s="37" t="s">
        <v>525</v>
      </c>
      <c r="K1156" s="85">
        <v>53.02</v>
      </c>
      <c r="L1156" s="178"/>
      <c r="M1156" s="178"/>
      <c r="N1156" s="178"/>
      <c r="O1156" s="177"/>
      <c r="P1156" s="24"/>
    </row>
    <row r="1157" spans="1:16">
      <c r="A1157" s="184" t="s">
        <v>2266</v>
      </c>
      <c r="B1157" s="177" t="s">
        <v>663</v>
      </c>
      <c r="C1157" s="177">
        <v>19890019</v>
      </c>
      <c r="D1157" s="177">
        <v>0</v>
      </c>
      <c r="E1157" s="177">
        <v>0</v>
      </c>
      <c r="F1157" s="22" t="s">
        <v>88</v>
      </c>
      <c r="G1157" s="24" t="s">
        <v>516</v>
      </c>
      <c r="H1157" s="24">
        <v>3</v>
      </c>
      <c r="I1157" s="24" t="s">
        <v>531</v>
      </c>
      <c r="J1157" s="24" t="s">
        <v>532</v>
      </c>
      <c r="K1157" s="85">
        <v>38</v>
      </c>
      <c r="L1157" s="178">
        <v>4.32</v>
      </c>
      <c r="M1157" s="178">
        <f>15+4*D1157/3+4*(E1157/2)/3</f>
        <v>15</v>
      </c>
      <c r="N1157" s="178">
        <f>L1157-M1157</f>
        <v>-10.68</v>
      </c>
      <c r="O1157" s="177">
        <f>SUMPRODUCT(TEXT(N1157-{0,5,15,25,35},"0;\0")*{0,2,3,3,7})</f>
        <v>0</v>
      </c>
      <c r="P1157" s="24"/>
    </row>
    <row r="1158" spans="1:16">
      <c r="A1158" s="184" t="s">
        <v>2328</v>
      </c>
      <c r="B1158" s="177"/>
      <c r="C1158" s="177"/>
      <c r="D1158" s="177"/>
      <c r="E1158" s="177"/>
      <c r="F1158" s="22" t="s">
        <v>120</v>
      </c>
      <c r="G1158" s="24" t="s">
        <v>514</v>
      </c>
      <c r="H1158" s="24">
        <v>4</v>
      </c>
      <c r="I1158" s="24">
        <v>418</v>
      </c>
      <c r="J1158" s="24" t="s">
        <v>588</v>
      </c>
      <c r="K1158" s="85">
        <v>52</v>
      </c>
      <c r="L1158" s="178"/>
      <c r="M1158" s="178"/>
      <c r="N1158" s="178"/>
      <c r="O1158" s="177"/>
      <c r="P1158" s="24"/>
    </row>
    <row r="1159" spans="1:16">
      <c r="A1159" s="184" t="s">
        <v>2328</v>
      </c>
      <c r="B1159" s="177"/>
      <c r="C1159" s="177"/>
      <c r="D1159" s="177"/>
      <c r="E1159" s="177"/>
      <c r="F1159" s="24" t="s">
        <v>120</v>
      </c>
      <c r="G1159" s="24" t="s">
        <v>524</v>
      </c>
      <c r="H1159" s="24">
        <v>4</v>
      </c>
      <c r="I1159" s="24">
        <v>422</v>
      </c>
      <c r="J1159" s="37" t="s">
        <v>571</v>
      </c>
      <c r="K1159" s="85">
        <v>35.270000000000003</v>
      </c>
      <c r="L1159" s="178"/>
      <c r="M1159" s="178"/>
      <c r="N1159" s="178"/>
      <c r="O1159" s="177"/>
      <c r="P1159" s="24"/>
    </row>
    <row r="1160" spans="1:16">
      <c r="A1160" s="184" t="s">
        <v>2266</v>
      </c>
      <c r="B1160" s="177" t="s">
        <v>664</v>
      </c>
      <c r="C1160" s="177">
        <v>20000067</v>
      </c>
      <c r="D1160" s="177">
        <v>0</v>
      </c>
      <c r="E1160" s="177">
        <v>0</v>
      </c>
      <c r="F1160" s="22" t="s">
        <v>88</v>
      </c>
      <c r="G1160" s="24" t="s">
        <v>516</v>
      </c>
      <c r="H1160" s="24">
        <v>3</v>
      </c>
      <c r="I1160" s="24" t="s">
        <v>531</v>
      </c>
      <c r="J1160" s="24" t="s">
        <v>532</v>
      </c>
      <c r="K1160" s="85">
        <v>38</v>
      </c>
      <c r="L1160" s="178">
        <v>8.61</v>
      </c>
      <c r="M1160" s="178">
        <f>15+4*D1160/3+4*(E1160/2)/3</f>
        <v>15</v>
      </c>
      <c r="N1160" s="178">
        <f>L1160-M1160</f>
        <v>-6.3900000000000006</v>
      </c>
      <c r="O1160" s="177">
        <f>SUMPRODUCT(TEXT(N1160-{0,5,15,25,35},"0;\0")*{0,2,3,3,7})</f>
        <v>0</v>
      </c>
      <c r="P1160" s="24"/>
    </row>
    <row r="1161" spans="1:16">
      <c r="A1161" s="184" t="s">
        <v>2266</v>
      </c>
      <c r="B1161" s="177"/>
      <c r="C1161" s="177"/>
      <c r="D1161" s="177"/>
      <c r="E1161" s="177"/>
      <c r="F1161" s="24" t="s">
        <v>88</v>
      </c>
      <c r="G1161" s="24" t="s">
        <v>516</v>
      </c>
      <c r="H1161" s="24">
        <v>3</v>
      </c>
      <c r="I1161" s="24">
        <v>311</v>
      </c>
      <c r="J1161" s="37" t="s">
        <v>542</v>
      </c>
      <c r="K1161" s="85">
        <v>89.61</v>
      </c>
      <c r="L1161" s="178"/>
      <c r="M1161" s="178"/>
      <c r="N1161" s="178"/>
      <c r="O1161" s="177"/>
      <c r="P1161" s="24"/>
    </row>
    <row r="1162" spans="1:16">
      <c r="A1162" s="184" t="s">
        <v>2266</v>
      </c>
      <c r="B1162" s="177"/>
      <c r="C1162" s="177"/>
      <c r="D1162" s="177"/>
      <c r="E1162" s="177"/>
      <c r="F1162" s="24" t="s">
        <v>120</v>
      </c>
      <c r="G1162" s="24" t="s">
        <v>524</v>
      </c>
      <c r="H1162" s="24">
        <v>3</v>
      </c>
      <c r="I1162" s="24">
        <v>318</v>
      </c>
      <c r="J1162" s="37" t="s">
        <v>532</v>
      </c>
      <c r="K1162" s="85">
        <v>53.02</v>
      </c>
      <c r="L1162" s="178"/>
      <c r="M1162" s="178"/>
      <c r="N1162" s="178"/>
      <c r="O1162" s="177"/>
      <c r="P1162" s="24"/>
    </row>
    <row r="1163" spans="1:16">
      <c r="A1163" s="184" t="s">
        <v>2266</v>
      </c>
      <c r="B1163" s="177" t="s">
        <v>665</v>
      </c>
      <c r="C1163" s="177">
        <v>19860029</v>
      </c>
      <c r="D1163" s="177">
        <v>0</v>
      </c>
      <c r="E1163" s="177">
        <v>0</v>
      </c>
      <c r="F1163" s="22" t="s">
        <v>88</v>
      </c>
      <c r="G1163" s="24" t="s">
        <v>516</v>
      </c>
      <c r="H1163" s="24">
        <v>3</v>
      </c>
      <c r="I1163" s="24" t="s">
        <v>531</v>
      </c>
      <c r="J1163" s="24" t="s">
        <v>532</v>
      </c>
      <c r="K1163" s="85">
        <v>38</v>
      </c>
      <c r="L1163" s="178">
        <v>4.32</v>
      </c>
      <c r="M1163" s="178">
        <f>15+4*D1163/3+4*(E1163/2)/3</f>
        <v>15</v>
      </c>
      <c r="N1163" s="178">
        <f>L1163-M1163</f>
        <v>-10.68</v>
      </c>
      <c r="O1163" s="177">
        <f>SUMPRODUCT(TEXT(N1163-{0,5,15,25,35},"0;\0")*{0,2,3,3,7})</f>
        <v>0</v>
      </c>
      <c r="P1163" s="24"/>
    </row>
    <row r="1164" spans="1:16">
      <c r="A1164" s="184" t="s">
        <v>2266</v>
      </c>
      <c r="B1164" s="177"/>
      <c r="C1164" s="177"/>
      <c r="D1164" s="177"/>
      <c r="E1164" s="177"/>
      <c r="F1164" s="24" t="s">
        <v>120</v>
      </c>
      <c r="G1164" s="24" t="s">
        <v>524</v>
      </c>
      <c r="H1164" s="24">
        <v>4</v>
      </c>
      <c r="I1164" s="24">
        <v>422</v>
      </c>
      <c r="J1164" s="37" t="s">
        <v>571</v>
      </c>
      <c r="K1164" s="85">
        <v>35.270000000000003</v>
      </c>
      <c r="L1164" s="178"/>
      <c r="M1164" s="178"/>
      <c r="N1164" s="178"/>
      <c r="O1164" s="177"/>
      <c r="P1164" s="24"/>
    </row>
    <row r="1165" spans="1:16">
      <c r="A1165" s="21" t="s">
        <v>2266</v>
      </c>
      <c r="B1165" s="24" t="s">
        <v>666</v>
      </c>
      <c r="C1165" s="24">
        <v>20160061</v>
      </c>
      <c r="D1165" s="24">
        <v>0</v>
      </c>
      <c r="E1165" s="24">
        <v>0</v>
      </c>
      <c r="F1165" s="22" t="s">
        <v>88</v>
      </c>
      <c r="G1165" s="24" t="s">
        <v>516</v>
      </c>
      <c r="H1165" s="24">
        <v>3</v>
      </c>
      <c r="I1165" s="24" t="s">
        <v>531</v>
      </c>
      <c r="J1165" s="24" t="s">
        <v>532</v>
      </c>
      <c r="K1165" s="85">
        <v>38</v>
      </c>
      <c r="L1165" s="25">
        <v>10.33</v>
      </c>
      <c r="M1165" s="25">
        <f>15+4*D1165/3+4*(E1165/2)/3</f>
        <v>15</v>
      </c>
      <c r="N1165" s="25">
        <f>L1165-M1165</f>
        <v>-4.67</v>
      </c>
      <c r="O1165" s="24">
        <f>SUMPRODUCT(TEXT(N1165-{0,5,15,25,35},"0;\0")*{0,2,3,3,7})</f>
        <v>0</v>
      </c>
      <c r="P1165" s="24"/>
    </row>
    <row r="1166" spans="1:16">
      <c r="A1166" s="184" t="s">
        <v>2264</v>
      </c>
      <c r="B1166" s="177" t="s">
        <v>667</v>
      </c>
      <c r="C1166" s="177">
        <v>20120131</v>
      </c>
      <c r="D1166" s="177">
        <v>0</v>
      </c>
      <c r="E1166" s="177">
        <v>7</v>
      </c>
      <c r="F1166" s="24" t="s">
        <v>120</v>
      </c>
      <c r="G1166" s="24" t="s">
        <v>514</v>
      </c>
      <c r="H1166" s="24">
        <v>4</v>
      </c>
      <c r="I1166" s="24">
        <v>412</v>
      </c>
      <c r="J1166" s="24" t="s">
        <v>550</v>
      </c>
      <c r="K1166" s="85">
        <v>25.84</v>
      </c>
      <c r="L1166" s="178">
        <v>1.39</v>
      </c>
      <c r="M1166" s="178">
        <f>15+4*D1166/3+4*(E1166/2)/3</f>
        <v>19.666666666666668</v>
      </c>
      <c r="N1166" s="178">
        <f>L1166-M1166</f>
        <v>-18.276666666666667</v>
      </c>
      <c r="O1166" s="177">
        <f>SUMPRODUCT(TEXT(N1166-{0,5,15,25,35},"0;\0")*{0,2,3,3,7})</f>
        <v>0</v>
      </c>
      <c r="P1166" s="24"/>
    </row>
    <row r="1167" spans="1:16">
      <c r="A1167" s="184" t="s">
        <v>2312</v>
      </c>
      <c r="B1167" s="177"/>
      <c r="C1167" s="177"/>
      <c r="D1167" s="177"/>
      <c r="E1167" s="177"/>
      <c r="F1167" s="24" t="s">
        <v>88</v>
      </c>
      <c r="G1167" s="24" t="s">
        <v>516</v>
      </c>
      <c r="H1167" s="24">
        <v>3</v>
      </c>
      <c r="I1167" s="24">
        <v>303</v>
      </c>
      <c r="J1167" s="24" t="s">
        <v>517</v>
      </c>
      <c r="K1167" s="85">
        <v>38</v>
      </c>
      <c r="L1167" s="178"/>
      <c r="M1167" s="178"/>
      <c r="N1167" s="178"/>
      <c r="O1167" s="177"/>
      <c r="P1167" s="24"/>
    </row>
    <row r="1168" spans="1:16">
      <c r="A1168" s="184" t="s">
        <v>2312</v>
      </c>
      <c r="B1168" s="177" t="s">
        <v>668</v>
      </c>
      <c r="C1168" s="177">
        <v>19960004</v>
      </c>
      <c r="D1168" s="177">
        <v>5</v>
      </c>
      <c r="E1168" s="177">
        <v>0</v>
      </c>
      <c r="F1168" s="22" t="s">
        <v>88</v>
      </c>
      <c r="G1168" s="24" t="s">
        <v>516</v>
      </c>
      <c r="H1168" s="24">
        <v>3</v>
      </c>
      <c r="I1168" s="24" t="s">
        <v>531</v>
      </c>
      <c r="J1168" s="24" t="s">
        <v>532</v>
      </c>
      <c r="K1168" s="85">
        <v>38</v>
      </c>
      <c r="L1168" s="178">
        <v>4.32</v>
      </c>
      <c r="M1168" s="178">
        <f>15+4*D1168/3+4*(E1168/2)/3</f>
        <v>21.666666666666668</v>
      </c>
      <c r="N1168" s="178">
        <f>L1168-M1168</f>
        <v>-17.346666666666668</v>
      </c>
      <c r="O1168" s="177">
        <f>SUMPRODUCT(TEXT(N1168-{0,5,15,25,35},"0;\0")*{0,2,3,3,7})</f>
        <v>0</v>
      </c>
      <c r="P1168" s="24"/>
    </row>
    <row r="1169" spans="1:16">
      <c r="A1169" s="184" t="s">
        <v>2271</v>
      </c>
      <c r="B1169" s="177"/>
      <c r="C1169" s="177"/>
      <c r="D1169" s="177"/>
      <c r="E1169" s="177"/>
      <c r="F1169" s="22" t="s">
        <v>120</v>
      </c>
      <c r="G1169" s="24" t="s">
        <v>514</v>
      </c>
      <c r="H1169" s="24">
        <v>4</v>
      </c>
      <c r="I1169" s="24">
        <v>416</v>
      </c>
      <c r="J1169" s="24" t="s">
        <v>543</v>
      </c>
      <c r="K1169" s="85">
        <v>52</v>
      </c>
      <c r="L1169" s="178"/>
      <c r="M1169" s="178"/>
      <c r="N1169" s="178"/>
      <c r="O1169" s="177"/>
      <c r="P1169" s="24"/>
    </row>
    <row r="1170" spans="1:16">
      <c r="A1170" s="184" t="s">
        <v>2271</v>
      </c>
      <c r="B1170" s="177"/>
      <c r="C1170" s="177"/>
      <c r="D1170" s="177"/>
      <c r="E1170" s="177"/>
      <c r="F1170" s="24" t="s">
        <v>120</v>
      </c>
      <c r="G1170" s="24" t="s">
        <v>524</v>
      </c>
      <c r="H1170" s="24">
        <v>4</v>
      </c>
      <c r="I1170" s="24">
        <v>422</v>
      </c>
      <c r="J1170" s="37" t="s">
        <v>571</v>
      </c>
      <c r="K1170" s="85">
        <v>35.270000000000003</v>
      </c>
      <c r="L1170" s="178"/>
      <c r="M1170" s="178"/>
      <c r="N1170" s="178"/>
      <c r="O1170" s="177"/>
      <c r="P1170" s="24"/>
    </row>
    <row r="1171" spans="1:16">
      <c r="A1171" s="184" t="s">
        <v>2266</v>
      </c>
      <c r="B1171" s="177" t="s">
        <v>669</v>
      </c>
      <c r="C1171" s="177">
        <v>20130070</v>
      </c>
      <c r="D1171" s="177">
        <v>0</v>
      </c>
      <c r="E1171" s="177">
        <v>0</v>
      </c>
      <c r="F1171" s="22" t="s">
        <v>88</v>
      </c>
      <c r="G1171" s="24" t="s">
        <v>516</v>
      </c>
      <c r="H1171" s="24">
        <v>3</v>
      </c>
      <c r="I1171" s="24" t="s">
        <v>531</v>
      </c>
      <c r="J1171" s="24" t="s">
        <v>532</v>
      </c>
      <c r="K1171" s="85">
        <v>38</v>
      </c>
      <c r="L1171" s="178">
        <v>4.13</v>
      </c>
      <c r="M1171" s="178">
        <f>15+4*D1171/3+4*(E1171/2)/3</f>
        <v>15</v>
      </c>
      <c r="N1171" s="178">
        <f>L1171-M1171</f>
        <v>-10.870000000000001</v>
      </c>
      <c r="O1171" s="177">
        <f>SUMPRODUCT(TEXT(N1171-{0,5,15,25,35},"0;\0")*{0,2,3,3,7})</f>
        <v>0</v>
      </c>
      <c r="P1171" s="24"/>
    </row>
    <row r="1172" spans="1:16">
      <c r="A1172" s="184" t="s">
        <v>2296</v>
      </c>
      <c r="B1172" s="177"/>
      <c r="C1172" s="177"/>
      <c r="D1172" s="177"/>
      <c r="E1172" s="177"/>
      <c r="F1172" s="24" t="s">
        <v>120</v>
      </c>
      <c r="G1172" s="24" t="s">
        <v>524</v>
      </c>
      <c r="H1172" s="24">
        <v>3</v>
      </c>
      <c r="I1172" s="24">
        <v>318</v>
      </c>
      <c r="J1172" s="37" t="s">
        <v>532</v>
      </c>
      <c r="K1172" s="85">
        <v>53.02</v>
      </c>
      <c r="L1172" s="178"/>
      <c r="M1172" s="178"/>
      <c r="N1172" s="178"/>
      <c r="O1172" s="177"/>
      <c r="P1172" s="24"/>
    </row>
    <row r="1173" spans="1:16">
      <c r="A1173" s="184" t="s">
        <v>2266</v>
      </c>
      <c r="B1173" s="177" t="s">
        <v>670</v>
      </c>
      <c r="C1173" s="177">
        <v>20180127</v>
      </c>
      <c r="D1173" s="177">
        <v>1</v>
      </c>
      <c r="E1173" s="177">
        <v>5</v>
      </c>
      <c r="F1173" s="24" t="s">
        <v>120</v>
      </c>
      <c r="G1173" s="24" t="s">
        <v>514</v>
      </c>
      <c r="H1173" s="24">
        <v>4</v>
      </c>
      <c r="I1173" s="24" t="s">
        <v>537</v>
      </c>
      <c r="J1173" s="24" t="s">
        <v>538</v>
      </c>
      <c r="K1173" s="85">
        <v>26</v>
      </c>
      <c r="L1173" s="178">
        <v>6.39</v>
      </c>
      <c r="M1173" s="178">
        <f>15+4*D1173/3+4*(E1173/2)/3</f>
        <v>19.666666666666664</v>
      </c>
      <c r="N1173" s="178">
        <f>L1173-M1173</f>
        <v>-13.276666666666664</v>
      </c>
      <c r="O1173" s="177">
        <f>SUMPRODUCT(TEXT(N1173-{0,5,15,25,35},"0;\0")*{0,2,3,3,7})</f>
        <v>0</v>
      </c>
      <c r="P1173" s="24"/>
    </row>
    <row r="1174" spans="1:16">
      <c r="A1174" s="184" t="s">
        <v>2329</v>
      </c>
      <c r="B1174" s="177"/>
      <c r="C1174" s="177"/>
      <c r="D1174" s="177"/>
      <c r="E1174" s="177"/>
      <c r="F1174" s="22" t="s">
        <v>120</v>
      </c>
      <c r="G1174" s="24" t="s">
        <v>514</v>
      </c>
      <c r="H1174" s="24">
        <v>4</v>
      </c>
      <c r="I1174" s="24" t="s">
        <v>539</v>
      </c>
      <c r="J1174" s="24" t="s">
        <v>540</v>
      </c>
      <c r="K1174" s="85">
        <v>37</v>
      </c>
      <c r="L1174" s="178"/>
      <c r="M1174" s="178"/>
      <c r="N1174" s="178"/>
      <c r="O1174" s="177"/>
      <c r="P1174" s="24"/>
    </row>
    <row r="1175" spans="1:16">
      <c r="A1175" s="184" t="s">
        <v>2329</v>
      </c>
      <c r="B1175" s="177" t="s">
        <v>671</v>
      </c>
      <c r="C1175" s="177">
        <v>20050046</v>
      </c>
      <c r="D1175" s="177">
        <v>0</v>
      </c>
      <c r="E1175" s="177">
        <v>8</v>
      </c>
      <c r="F1175" s="24" t="s">
        <v>120</v>
      </c>
      <c r="G1175" s="24" t="s">
        <v>514</v>
      </c>
      <c r="H1175" s="24">
        <v>4</v>
      </c>
      <c r="I1175" s="24">
        <v>412</v>
      </c>
      <c r="J1175" s="24" t="s">
        <v>550</v>
      </c>
      <c r="K1175" s="85">
        <v>25.84</v>
      </c>
      <c r="L1175" s="178">
        <v>1.39</v>
      </c>
      <c r="M1175" s="178">
        <f>15+4*D1175/3+4*(E1175/2)/3</f>
        <v>20.333333333333332</v>
      </c>
      <c r="N1175" s="178">
        <f>L1175-M1175</f>
        <v>-18.943333333333332</v>
      </c>
      <c r="O1175" s="177">
        <f>SUMPRODUCT(TEXT(N1175-{0,5,15,25,35},"0;\0")*{0,2,3,3,7})</f>
        <v>0</v>
      </c>
      <c r="P1175" s="24"/>
    </row>
    <row r="1176" spans="1:16">
      <c r="A1176" s="184" t="s">
        <v>2329</v>
      </c>
      <c r="B1176" s="177"/>
      <c r="C1176" s="177"/>
      <c r="D1176" s="177"/>
      <c r="E1176" s="177"/>
      <c r="F1176" s="24" t="s">
        <v>88</v>
      </c>
      <c r="G1176" s="24" t="s">
        <v>516</v>
      </c>
      <c r="H1176" s="24">
        <v>3</v>
      </c>
      <c r="I1176" s="24">
        <v>303</v>
      </c>
      <c r="J1176" s="24" t="s">
        <v>517</v>
      </c>
      <c r="K1176" s="85">
        <v>38</v>
      </c>
      <c r="L1176" s="178"/>
      <c r="M1176" s="178"/>
      <c r="N1176" s="178"/>
      <c r="O1176" s="177"/>
      <c r="P1176" s="24"/>
    </row>
    <row r="1177" spans="1:16">
      <c r="A1177" s="184" t="s">
        <v>2329</v>
      </c>
      <c r="B1177" s="177" t="s">
        <v>672</v>
      </c>
      <c r="C1177" s="177">
        <v>20090038</v>
      </c>
      <c r="D1177" s="177">
        <v>0</v>
      </c>
      <c r="E1177" s="177">
        <v>0</v>
      </c>
      <c r="F1177" s="22" t="s">
        <v>88</v>
      </c>
      <c r="G1177" s="24" t="s">
        <v>516</v>
      </c>
      <c r="H1177" s="24">
        <v>3</v>
      </c>
      <c r="I1177" s="24" t="s">
        <v>531</v>
      </c>
      <c r="J1177" s="24" t="s">
        <v>532</v>
      </c>
      <c r="K1177" s="85">
        <v>38</v>
      </c>
      <c r="L1177" s="178">
        <v>4.13</v>
      </c>
      <c r="M1177" s="178">
        <f>15+4*D1177/3+4*(E1177/2)/3</f>
        <v>15</v>
      </c>
      <c r="N1177" s="178">
        <f>L1177-M1177</f>
        <v>-10.870000000000001</v>
      </c>
      <c r="O1177" s="177">
        <f>SUMPRODUCT(TEXT(N1177-{0,5,15,25,35},"0;\0")*{0,2,3,3,7})</f>
        <v>0</v>
      </c>
      <c r="P1177" s="24"/>
    </row>
    <row r="1178" spans="1:16">
      <c r="A1178" s="184" t="s">
        <v>2330</v>
      </c>
      <c r="B1178" s="177"/>
      <c r="C1178" s="177"/>
      <c r="D1178" s="177"/>
      <c r="E1178" s="177"/>
      <c r="F1178" s="24" t="s">
        <v>120</v>
      </c>
      <c r="G1178" s="24" t="s">
        <v>524</v>
      </c>
      <c r="H1178" s="24">
        <v>3</v>
      </c>
      <c r="I1178" s="24">
        <v>318</v>
      </c>
      <c r="J1178" s="37" t="s">
        <v>532</v>
      </c>
      <c r="K1178" s="85">
        <v>53.02</v>
      </c>
      <c r="L1178" s="178"/>
      <c r="M1178" s="178"/>
      <c r="N1178" s="178"/>
      <c r="O1178" s="177"/>
      <c r="P1178" s="24"/>
    </row>
    <row r="1179" spans="1:16">
      <c r="A1179" s="184" t="s">
        <v>2266</v>
      </c>
      <c r="B1179" s="177" t="s">
        <v>673</v>
      </c>
      <c r="C1179" s="177">
        <v>19960059</v>
      </c>
      <c r="D1179" s="177">
        <v>1</v>
      </c>
      <c r="E1179" s="177">
        <v>2</v>
      </c>
      <c r="F1179" s="24" t="s">
        <v>120</v>
      </c>
      <c r="G1179" s="24" t="s">
        <v>514</v>
      </c>
      <c r="H1179" s="24">
        <v>4</v>
      </c>
      <c r="I1179" s="24">
        <v>415</v>
      </c>
      <c r="J1179" s="24" t="s">
        <v>558</v>
      </c>
      <c r="K1179" s="85">
        <v>25.71</v>
      </c>
      <c r="L1179" s="178">
        <v>18.03</v>
      </c>
      <c r="M1179" s="178">
        <f>15+4*D1179/3+4*(E1179/2)/3</f>
        <v>17.666666666666664</v>
      </c>
      <c r="N1179" s="178">
        <f>L1179-M1179</f>
        <v>0.36333333333333684</v>
      </c>
      <c r="O1179" s="177">
        <f>SUMPRODUCT(TEXT(N1179-{0,5,15,25,35},"0;\0")*{0,2,3,3,7})</f>
        <v>0</v>
      </c>
      <c r="P1179" s="24"/>
    </row>
    <row r="1180" spans="1:16">
      <c r="A1180" s="184" t="s">
        <v>2274</v>
      </c>
      <c r="B1180" s="177"/>
      <c r="C1180" s="177"/>
      <c r="D1180" s="177"/>
      <c r="E1180" s="177"/>
      <c r="F1180" s="22" t="s">
        <v>120</v>
      </c>
      <c r="G1180" s="24" t="s">
        <v>514</v>
      </c>
      <c r="H1180" s="24">
        <v>4</v>
      </c>
      <c r="I1180" s="24">
        <v>418</v>
      </c>
      <c r="J1180" s="24" t="s">
        <v>588</v>
      </c>
      <c r="K1180" s="85">
        <v>52</v>
      </c>
      <c r="L1180" s="178"/>
      <c r="M1180" s="178"/>
      <c r="N1180" s="178"/>
      <c r="O1180" s="177"/>
      <c r="P1180" s="24"/>
    </row>
    <row r="1181" spans="1:16">
      <c r="A1181" s="184" t="s">
        <v>2274</v>
      </c>
      <c r="B1181" s="177"/>
      <c r="C1181" s="177"/>
      <c r="D1181" s="177"/>
      <c r="E1181" s="177"/>
      <c r="F1181" s="22" t="s">
        <v>120</v>
      </c>
      <c r="G1181" s="24" t="s">
        <v>514</v>
      </c>
      <c r="H1181" s="24">
        <v>3</v>
      </c>
      <c r="I1181" s="24">
        <v>128</v>
      </c>
      <c r="J1181" s="24" t="s">
        <v>581</v>
      </c>
      <c r="K1181" s="85">
        <v>60</v>
      </c>
      <c r="L1181" s="178"/>
      <c r="M1181" s="178"/>
      <c r="N1181" s="178"/>
      <c r="O1181" s="177"/>
      <c r="P1181" s="24"/>
    </row>
    <row r="1182" spans="1:16">
      <c r="A1182" s="184" t="s">
        <v>2274</v>
      </c>
      <c r="B1182" s="177"/>
      <c r="C1182" s="177"/>
      <c r="D1182" s="177"/>
      <c r="E1182" s="177"/>
      <c r="F1182" s="22" t="s">
        <v>120</v>
      </c>
      <c r="G1182" s="24" t="s">
        <v>514</v>
      </c>
      <c r="H1182" s="24">
        <v>2</v>
      </c>
      <c r="I1182" s="24">
        <v>231</v>
      </c>
      <c r="J1182" s="27" t="s">
        <v>518</v>
      </c>
      <c r="K1182" s="85">
        <v>63</v>
      </c>
      <c r="L1182" s="178"/>
      <c r="M1182" s="178"/>
      <c r="N1182" s="178"/>
      <c r="O1182" s="177"/>
      <c r="P1182" s="24"/>
    </row>
    <row r="1183" spans="1:16">
      <c r="A1183" s="184" t="s">
        <v>2274</v>
      </c>
      <c r="B1183" s="177"/>
      <c r="C1183" s="177"/>
      <c r="D1183" s="177"/>
      <c r="E1183" s="177"/>
      <c r="F1183" s="24" t="s">
        <v>88</v>
      </c>
      <c r="G1183" s="24" t="s">
        <v>516</v>
      </c>
      <c r="H1183" s="24">
        <v>3</v>
      </c>
      <c r="I1183" s="24">
        <v>313</v>
      </c>
      <c r="J1183" s="37" t="s">
        <v>315</v>
      </c>
      <c r="K1183" s="85">
        <v>16.48</v>
      </c>
      <c r="L1183" s="178"/>
      <c r="M1183" s="178"/>
      <c r="N1183" s="178"/>
      <c r="O1183" s="177"/>
      <c r="P1183" s="24"/>
    </row>
    <row r="1184" spans="1:16">
      <c r="A1184" s="184" t="s">
        <v>2274</v>
      </c>
      <c r="B1184" s="177" t="s">
        <v>674</v>
      </c>
      <c r="C1184" s="177">
        <v>19910012</v>
      </c>
      <c r="D1184" s="177">
        <v>0</v>
      </c>
      <c r="E1184" s="177">
        <v>0</v>
      </c>
      <c r="F1184" s="24" t="s">
        <v>120</v>
      </c>
      <c r="G1184" s="24" t="s">
        <v>514</v>
      </c>
      <c r="H1184" s="24">
        <v>4</v>
      </c>
      <c r="I1184" s="24">
        <v>414</v>
      </c>
      <c r="J1184" s="24" t="s">
        <v>523</v>
      </c>
      <c r="K1184" s="85">
        <v>25.71</v>
      </c>
      <c r="L1184" s="178">
        <v>1.85</v>
      </c>
      <c r="M1184" s="178">
        <f>15+4*D1184/3+4*(E1184/2)/3</f>
        <v>15</v>
      </c>
      <c r="N1184" s="178">
        <f>L1184-M1184</f>
        <v>-13.15</v>
      </c>
      <c r="O1184" s="177">
        <f>SUMPRODUCT(TEXT(N1184-{0,5,15,25,35},"0;\0")*{0,2,3,3,7})</f>
        <v>0</v>
      </c>
      <c r="P1184" s="24"/>
    </row>
    <row r="1185" spans="1:16">
      <c r="A1185" s="184" t="s">
        <v>2274</v>
      </c>
      <c r="B1185" s="177"/>
      <c r="C1185" s="177"/>
      <c r="D1185" s="177"/>
      <c r="E1185" s="177"/>
      <c r="F1185" s="24" t="s">
        <v>88</v>
      </c>
      <c r="G1185" s="24" t="s">
        <v>516</v>
      </c>
      <c r="H1185" s="24">
        <v>3</v>
      </c>
      <c r="I1185" s="24">
        <v>304</v>
      </c>
      <c r="J1185" s="24" t="s">
        <v>517</v>
      </c>
      <c r="K1185" s="85">
        <v>37.89</v>
      </c>
      <c r="L1185" s="178"/>
      <c r="M1185" s="178"/>
      <c r="N1185" s="178"/>
      <c r="O1185" s="177"/>
      <c r="P1185" s="24"/>
    </row>
    <row r="1186" spans="1:16">
      <c r="A1186" s="184" t="s">
        <v>2274</v>
      </c>
      <c r="B1186" s="177" t="s">
        <v>675</v>
      </c>
      <c r="C1186" s="177">
        <v>20170090</v>
      </c>
      <c r="D1186" s="177">
        <v>0</v>
      </c>
      <c r="E1186" s="177">
        <v>0</v>
      </c>
      <c r="F1186" s="24" t="s">
        <v>120</v>
      </c>
      <c r="G1186" s="24" t="s">
        <v>514</v>
      </c>
      <c r="H1186" s="24">
        <v>2</v>
      </c>
      <c r="I1186" s="24">
        <v>221</v>
      </c>
      <c r="J1186" s="44" t="s">
        <v>559</v>
      </c>
      <c r="K1186" s="85">
        <v>25.71</v>
      </c>
      <c r="L1186" s="178">
        <v>2.2400000000000002</v>
      </c>
      <c r="M1186" s="178">
        <f>15+4*D1186/3+4*(E1186/2)/3</f>
        <v>15</v>
      </c>
      <c r="N1186" s="178">
        <f>L1186-M1186</f>
        <v>-12.76</v>
      </c>
      <c r="O1186" s="177">
        <f>SUMPRODUCT(TEXT(N1186-{0,5,15,25,35},"0;\0")*{0,2,3,3,7})</f>
        <v>0</v>
      </c>
      <c r="P1186" s="24"/>
    </row>
    <row r="1187" spans="1:16">
      <c r="A1187" s="184" t="s">
        <v>2271</v>
      </c>
      <c r="B1187" s="177"/>
      <c r="C1187" s="177"/>
      <c r="D1187" s="177"/>
      <c r="E1187" s="177"/>
      <c r="F1187" s="24" t="s">
        <v>120</v>
      </c>
      <c r="G1187" s="24" t="s">
        <v>514</v>
      </c>
      <c r="H1187" s="24">
        <v>4</v>
      </c>
      <c r="I1187" s="24">
        <v>420</v>
      </c>
      <c r="J1187" s="24" t="s">
        <v>515</v>
      </c>
      <c r="K1187" s="85">
        <v>54</v>
      </c>
      <c r="L1187" s="178"/>
      <c r="M1187" s="178"/>
      <c r="N1187" s="178"/>
      <c r="O1187" s="177"/>
      <c r="P1187" s="24"/>
    </row>
    <row r="1188" spans="1:16">
      <c r="A1188" s="184" t="s">
        <v>2271</v>
      </c>
      <c r="B1188" s="177" t="s">
        <v>676</v>
      </c>
      <c r="C1188" s="177">
        <v>19960076</v>
      </c>
      <c r="D1188" s="177">
        <v>0</v>
      </c>
      <c r="E1188" s="177">
        <v>8</v>
      </c>
      <c r="F1188" s="24" t="s">
        <v>120</v>
      </c>
      <c r="G1188" s="24" t="s">
        <v>514</v>
      </c>
      <c r="H1188" s="24">
        <v>4</v>
      </c>
      <c r="I1188" s="24">
        <v>412</v>
      </c>
      <c r="J1188" s="24" t="s">
        <v>550</v>
      </c>
      <c r="K1188" s="85">
        <v>25.84</v>
      </c>
      <c r="L1188" s="178">
        <v>1.39</v>
      </c>
      <c r="M1188" s="178">
        <f>15+4*D1188/3+4*(E1188/2)/3</f>
        <v>20.333333333333332</v>
      </c>
      <c r="N1188" s="178">
        <f>L1188-M1188</f>
        <v>-18.943333333333332</v>
      </c>
      <c r="O1188" s="177">
        <f>SUMPRODUCT(TEXT(N1188-{0,5,15,25,35},"0;\0")*{0,2,3,3,7})</f>
        <v>0</v>
      </c>
      <c r="P1188" s="24"/>
    </row>
    <row r="1189" spans="1:16">
      <c r="A1189" s="184" t="s">
        <v>2331</v>
      </c>
      <c r="B1189" s="177"/>
      <c r="C1189" s="177"/>
      <c r="D1189" s="177"/>
      <c r="E1189" s="177"/>
      <c r="F1189" s="24" t="s">
        <v>88</v>
      </c>
      <c r="G1189" s="24" t="s">
        <v>516</v>
      </c>
      <c r="H1189" s="24">
        <v>3</v>
      </c>
      <c r="I1189" s="24">
        <v>302</v>
      </c>
      <c r="J1189" s="24" t="s">
        <v>517</v>
      </c>
      <c r="K1189" s="85">
        <v>38</v>
      </c>
      <c r="L1189" s="178"/>
      <c r="M1189" s="178"/>
      <c r="N1189" s="178"/>
      <c r="O1189" s="177"/>
      <c r="P1189" s="24"/>
    </row>
    <row r="1190" spans="1:16">
      <c r="A1190" s="184" t="s">
        <v>2331</v>
      </c>
      <c r="B1190" s="177" t="s">
        <v>677</v>
      </c>
      <c r="C1190" s="177">
        <v>19950073</v>
      </c>
      <c r="D1190" s="177">
        <v>0</v>
      </c>
      <c r="E1190" s="177">
        <v>0</v>
      </c>
      <c r="F1190" s="22" t="s">
        <v>88</v>
      </c>
      <c r="G1190" s="24" t="s">
        <v>516</v>
      </c>
      <c r="H1190" s="24">
        <v>3</v>
      </c>
      <c r="I1190" s="24" t="s">
        <v>534</v>
      </c>
      <c r="J1190" s="24" t="s">
        <v>535</v>
      </c>
      <c r="K1190" s="85">
        <v>36</v>
      </c>
      <c r="L1190" s="178">
        <v>1.45</v>
      </c>
      <c r="M1190" s="178">
        <f>15+4*D1190/3+4*(E1190/2)/3</f>
        <v>15</v>
      </c>
      <c r="N1190" s="178">
        <f>L1190-M1190</f>
        <v>-13.55</v>
      </c>
      <c r="O1190" s="177">
        <f>SUMPRODUCT(TEXT(N1190-{0,5,15,25,35},"0;\0")*{0,2,3,3,7})</f>
        <v>0</v>
      </c>
      <c r="P1190" s="24"/>
    </row>
    <row r="1191" spans="1:16">
      <c r="A1191" s="184" t="s">
        <v>512</v>
      </c>
      <c r="B1191" s="177"/>
      <c r="C1191" s="177"/>
      <c r="D1191" s="177"/>
      <c r="E1191" s="177"/>
      <c r="F1191" s="22" t="s">
        <v>120</v>
      </c>
      <c r="G1191" s="24" t="s">
        <v>514</v>
      </c>
      <c r="H1191" s="24">
        <v>4</v>
      </c>
      <c r="I1191" s="24">
        <v>418</v>
      </c>
      <c r="J1191" s="24" t="s">
        <v>588</v>
      </c>
      <c r="K1191" s="85">
        <v>52</v>
      </c>
      <c r="L1191" s="178"/>
      <c r="M1191" s="178"/>
      <c r="N1191" s="178"/>
      <c r="O1191" s="177"/>
      <c r="P1191" s="24"/>
    </row>
    <row r="1192" spans="1:16">
      <c r="A1192" s="184" t="s">
        <v>512</v>
      </c>
      <c r="B1192" s="177" t="s">
        <v>678</v>
      </c>
      <c r="C1192" s="177">
        <v>19980051</v>
      </c>
      <c r="D1192" s="177">
        <v>0</v>
      </c>
      <c r="E1192" s="177">
        <v>0</v>
      </c>
      <c r="F1192" s="22" t="s">
        <v>88</v>
      </c>
      <c r="G1192" s="24" t="s">
        <v>516</v>
      </c>
      <c r="H1192" s="24">
        <v>3</v>
      </c>
      <c r="I1192" s="24" t="s">
        <v>534</v>
      </c>
      <c r="J1192" s="24" t="s">
        <v>535</v>
      </c>
      <c r="K1192" s="85">
        <v>36</v>
      </c>
      <c r="L1192" s="178">
        <v>7.13</v>
      </c>
      <c r="M1192" s="178">
        <f>15+4*D1192/3+4*(E1192/2)/3</f>
        <v>15</v>
      </c>
      <c r="N1192" s="178">
        <f>L1192-M1192</f>
        <v>-7.87</v>
      </c>
      <c r="O1192" s="177">
        <f>SUMPRODUCT(TEXT(N1192-{0,5,15,25,35},"0;\0")*{0,2,3,3,7})</f>
        <v>0</v>
      </c>
      <c r="P1192" s="24"/>
    </row>
    <row r="1193" spans="1:16">
      <c r="A1193" s="184" t="s">
        <v>2332</v>
      </c>
      <c r="B1193" s="177"/>
      <c r="C1193" s="177"/>
      <c r="D1193" s="177"/>
      <c r="E1193" s="177"/>
      <c r="F1193" s="22" t="s">
        <v>120</v>
      </c>
      <c r="G1193" s="24" t="s">
        <v>514</v>
      </c>
      <c r="H1193" s="24">
        <v>4</v>
      </c>
      <c r="I1193" s="24">
        <v>418</v>
      </c>
      <c r="J1193" s="24" t="s">
        <v>547</v>
      </c>
      <c r="K1193" s="85">
        <v>52</v>
      </c>
      <c r="L1193" s="178"/>
      <c r="M1193" s="178"/>
      <c r="N1193" s="178"/>
      <c r="O1193" s="177"/>
      <c r="P1193" s="24"/>
    </row>
    <row r="1194" spans="1:16">
      <c r="A1194" s="184" t="s">
        <v>2332</v>
      </c>
      <c r="B1194" s="177" t="s">
        <v>679</v>
      </c>
      <c r="C1194" s="177">
        <v>20080019</v>
      </c>
      <c r="D1194" s="177">
        <v>3</v>
      </c>
      <c r="E1194" s="177">
        <v>9</v>
      </c>
      <c r="F1194" s="24" t="s">
        <v>120</v>
      </c>
      <c r="G1194" s="24" t="s">
        <v>514</v>
      </c>
      <c r="H1194" s="24">
        <v>4</v>
      </c>
      <c r="I1194" s="24">
        <v>413</v>
      </c>
      <c r="J1194" s="24" t="s">
        <v>602</v>
      </c>
      <c r="K1194" s="85">
        <v>25.84</v>
      </c>
      <c r="L1194" s="178">
        <v>6.72</v>
      </c>
      <c r="M1194" s="178">
        <f>15+4*D1194/3+4*(E1194/2)/3</f>
        <v>25</v>
      </c>
      <c r="N1194" s="178">
        <f>L1194-M1194</f>
        <v>-18.28</v>
      </c>
      <c r="O1194" s="177">
        <f>SUMPRODUCT(TEXT(N1194-{0,5,15,25,35},"0;\0")*{0,2,3,3,7})</f>
        <v>0</v>
      </c>
      <c r="P1194" s="24"/>
    </row>
    <row r="1195" spans="1:16">
      <c r="A1195" s="184" t="s">
        <v>2332</v>
      </c>
      <c r="B1195" s="177"/>
      <c r="C1195" s="177"/>
      <c r="D1195" s="177"/>
      <c r="E1195" s="177"/>
      <c r="F1195" s="24" t="s">
        <v>88</v>
      </c>
      <c r="G1195" s="24" t="s">
        <v>516</v>
      </c>
      <c r="H1195" s="24">
        <v>3</v>
      </c>
      <c r="I1195" s="24">
        <v>302</v>
      </c>
      <c r="J1195" s="24" t="s">
        <v>517</v>
      </c>
      <c r="K1195" s="85">
        <v>38</v>
      </c>
      <c r="L1195" s="178"/>
      <c r="M1195" s="178"/>
      <c r="N1195" s="178"/>
      <c r="O1195" s="177"/>
      <c r="P1195" s="24"/>
    </row>
    <row r="1196" spans="1:16">
      <c r="A1196" s="184" t="s">
        <v>2332</v>
      </c>
      <c r="B1196" s="177"/>
      <c r="C1196" s="177"/>
      <c r="D1196" s="177"/>
      <c r="E1196" s="177"/>
      <c r="F1196" s="24" t="s">
        <v>120</v>
      </c>
      <c r="G1196" s="24" t="s">
        <v>524</v>
      </c>
      <c r="H1196" s="24">
        <v>3</v>
      </c>
      <c r="I1196" s="24">
        <v>317</v>
      </c>
      <c r="J1196" s="37" t="s">
        <v>525</v>
      </c>
      <c r="K1196" s="85">
        <v>53.02</v>
      </c>
      <c r="L1196" s="178"/>
      <c r="M1196" s="178"/>
      <c r="N1196" s="178"/>
      <c r="O1196" s="177"/>
      <c r="P1196" s="24"/>
    </row>
    <row r="1197" spans="1:16">
      <c r="A1197" s="184" t="s">
        <v>2266</v>
      </c>
      <c r="B1197" s="177" t="s">
        <v>680</v>
      </c>
      <c r="C1197" s="177">
        <v>20010001</v>
      </c>
      <c r="D1197" s="177">
        <v>0</v>
      </c>
      <c r="E1197" s="177">
        <v>0</v>
      </c>
      <c r="F1197" s="22" t="s">
        <v>88</v>
      </c>
      <c r="G1197" s="24" t="s">
        <v>516</v>
      </c>
      <c r="H1197" s="24">
        <v>3</v>
      </c>
      <c r="I1197" s="24" t="s">
        <v>531</v>
      </c>
      <c r="J1197" s="24" t="s">
        <v>532</v>
      </c>
      <c r="K1197" s="85">
        <v>38</v>
      </c>
      <c r="L1197" s="178">
        <v>8.61</v>
      </c>
      <c r="M1197" s="178">
        <f>15+4*D1197/3+4*(E1197/2)/3</f>
        <v>15</v>
      </c>
      <c r="N1197" s="178">
        <f>L1197-M1197</f>
        <v>-6.3900000000000006</v>
      </c>
      <c r="O1197" s="177">
        <f>SUMPRODUCT(TEXT(N1197-{0,5,15,25,35},"0;\0")*{0,2,3,3,7})</f>
        <v>0</v>
      </c>
      <c r="P1197" s="24"/>
    </row>
    <row r="1198" spans="1:16">
      <c r="A1198" s="184" t="s">
        <v>2264</v>
      </c>
      <c r="B1198" s="177"/>
      <c r="C1198" s="177"/>
      <c r="D1198" s="177"/>
      <c r="E1198" s="177"/>
      <c r="F1198" s="24" t="s">
        <v>88</v>
      </c>
      <c r="G1198" s="24" t="s">
        <v>516</v>
      </c>
      <c r="H1198" s="24">
        <v>3</v>
      </c>
      <c r="I1198" s="24">
        <v>311</v>
      </c>
      <c r="J1198" s="37" t="s">
        <v>542</v>
      </c>
      <c r="K1198" s="85">
        <v>89.61</v>
      </c>
      <c r="L1198" s="178"/>
      <c r="M1198" s="178"/>
      <c r="N1198" s="178"/>
      <c r="O1198" s="177"/>
      <c r="P1198" s="24"/>
    </row>
    <row r="1199" spans="1:16">
      <c r="A1199" s="184" t="s">
        <v>2264</v>
      </c>
      <c r="B1199" s="177"/>
      <c r="C1199" s="177"/>
      <c r="D1199" s="177"/>
      <c r="E1199" s="177"/>
      <c r="F1199" s="24" t="s">
        <v>120</v>
      </c>
      <c r="G1199" s="24" t="s">
        <v>524</v>
      </c>
      <c r="H1199" s="24">
        <v>3</v>
      </c>
      <c r="I1199" s="24">
        <v>318</v>
      </c>
      <c r="J1199" s="37" t="s">
        <v>532</v>
      </c>
      <c r="K1199" s="85">
        <v>53.02</v>
      </c>
      <c r="L1199" s="178"/>
      <c r="M1199" s="178"/>
      <c r="N1199" s="178"/>
      <c r="O1199" s="177"/>
      <c r="P1199" s="24"/>
    </row>
    <row r="1200" spans="1:16">
      <c r="A1200" s="184" t="s">
        <v>2266</v>
      </c>
      <c r="B1200" s="177" t="s">
        <v>681</v>
      </c>
      <c r="C1200" s="177">
        <v>19940057</v>
      </c>
      <c r="D1200" s="177">
        <v>0</v>
      </c>
      <c r="E1200" s="177">
        <v>0</v>
      </c>
      <c r="F1200" s="22" t="s">
        <v>88</v>
      </c>
      <c r="G1200" s="24" t="s">
        <v>516</v>
      </c>
      <c r="H1200" s="24">
        <v>3</v>
      </c>
      <c r="I1200" s="24" t="s">
        <v>531</v>
      </c>
      <c r="J1200" s="24" t="s">
        <v>532</v>
      </c>
      <c r="K1200" s="85">
        <v>38</v>
      </c>
      <c r="L1200" s="178">
        <v>4.32</v>
      </c>
      <c r="M1200" s="178">
        <f>15+4*D1200/3+4*(E1200/2)/3</f>
        <v>15</v>
      </c>
      <c r="N1200" s="178">
        <f>L1200-M1200</f>
        <v>-10.68</v>
      </c>
      <c r="O1200" s="177">
        <f>SUMPRODUCT(TEXT(N1200-{0,5,15,25,35},"0;\0")*{0,2,3,3,7})</f>
        <v>0</v>
      </c>
      <c r="P1200" s="24"/>
    </row>
    <row r="1201" spans="1:16">
      <c r="A1201" s="184" t="s">
        <v>2270</v>
      </c>
      <c r="B1201" s="177"/>
      <c r="C1201" s="177"/>
      <c r="D1201" s="177"/>
      <c r="E1201" s="177"/>
      <c r="F1201" s="22" t="s">
        <v>120</v>
      </c>
      <c r="G1201" s="24" t="s">
        <v>514</v>
      </c>
      <c r="H1201" s="24">
        <v>4</v>
      </c>
      <c r="I1201" s="24">
        <v>418</v>
      </c>
      <c r="J1201" s="24" t="s">
        <v>588</v>
      </c>
      <c r="K1201" s="85">
        <v>52</v>
      </c>
      <c r="L1201" s="178"/>
      <c r="M1201" s="178"/>
      <c r="N1201" s="178"/>
      <c r="O1201" s="177"/>
      <c r="P1201" s="24"/>
    </row>
    <row r="1202" spans="1:16">
      <c r="A1202" s="184" t="s">
        <v>2270</v>
      </c>
      <c r="B1202" s="177"/>
      <c r="C1202" s="177"/>
      <c r="D1202" s="177"/>
      <c r="E1202" s="177"/>
      <c r="F1202" s="24" t="s">
        <v>120</v>
      </c>
      <c r="G1202" s="24" t="s">
        <v>524</v>
      </c>
      <c r="H1202" s="24">
        <v>4</v>
      </c>
      <c r="I1202" s="24">
        <v>422</v>
      </c>
      <c r="J1202" s="37" t="s">
        <v>571</v>
      </c>
      <c r="K1202" s="85">
        <v>35.270000000000003</v>
      </c>
      <c r="L1202" s="178"/>
      <c r="M1202" s="178"/>
      <c r="N1202" s="178"/>
      <c r="O1202" s="177"/>
      <c r="P1202" s="24"/>
    </row>
    <row r="1203" spans="1:16">
      <c r="A1203" s="21" t="s">
        <v>2266</v>
      </c>
      <c r="B1203" s="24" t="s">
        <v>682</v>
      </c>
      <c r="C1203" s="24">
        <v>20190019</v>
      </c>
      <c r="D1203" s="24">
        <v>0</v>
      </c>
      <c r="E1203" s="24">
        <v>0</v>
      </c>
      <c r="F1203" s="24" t="s">
        <v>120</v>
      </c>
      <c r="G1203" s="24" t="s">
        <v>514</v>
      </c>
      <c r="H1203" s="24">
        <v>4</v>
      </c>
      <c r="I1203" s="24">
        <v>413</v>
      </c>
      <c r="J1203" s="24" t="s">
        <v>602</v>
      </c>
      <c r="K1203" s="85"/>
      <c r="L1203" s="25">
        <v>4.3099999999999996</v>
      </c>
      <c r="M1203" s="25">
        <f>15+4*D1203/3+4*(E1203/2)/3</f>
        <v>15</v>
      </c>
      <c r="N1203" s="25">
        <f>L1203-M1203</f>
        <v>-10.690000000000001</v>
      </c>
      <c r="O1203" s="24">
        <f>SUMPRODUCT(TEXT(N1203-{0,5,15,25,35},"0;\0")*{0,2,3,3,7})</f>
        <v>0</v>
      </c>
      <c r="P1203" s="24"/>
    </row>
    <row r="1204" spans="1:16">
      <c r="A1204" s="184" t="s">
        <v>2333</v>
      </c>
      <c r="B1204" s="177" t="s">
        <v>683</v>
      </c>
      <c r="C1204" s="177">
        <v>20080003</v>
      </c>
      <c r="D1204" s="177">
        <v>0</v>
      </c>
      <c r="E1204" s="177">
        <v>0</v>
      </c>
      <c r="F1204" s="24" t="s">
        <v>120</v>
      </c>
      <c r="G1204" s="24" t="s">
        <v>514</v>
      </c>
      <c r="H1204" s="24">
        <v>4</v>
      </c>
      <c r="I1204" s="24">
        <v>419</v>
      </c>
      <c r="J1204" s="24" t="s">
        <v>520</v>
      </c>
      <c r="K1204" s="85">
        <v>25.71</v>
      </c>
      <c r="L1204" s="178">
        <v>2.58</v>
      </c>
      <c r="M1204" s="178">
        <f>15+4*D1204/3+4*(E1204/2)/3</f>
        <v>15</v>
      </c>
      <c r="N1204" s="178">
        <f>L1204-M1204</f>
        <v>-12.42</v>
      </c>
      <c r="O1204" s="177">
        <f>SUMPRODUCT(TEXT(N1204-{0,5,15,25,35},"0;\0")*{0,2,3,3,7})</f>
        <v>0</v>
      </c>
      <c r="P1204" s="24"/>
    </row>
    <row r="1205" spans="1:16">
      <c r="A1205" s="184" t="s">
        <v>2334</v>
      </c>
      <c r="B1205" s="177"/>
      <c r="C1205" s="177"/>
      <c r="D1205" s="177"/>
      <c r="E1205" s="177"/>
      <c r="F1205" s="22" t="s">
        <v>120</v>
      </c>
      <c r="G1205" s="24" t="s">
        <v>514</v>
      </c>
      <c r="H1205" s="24">
        <v>4</v>
      </c>
      <c r="I1205" s="24">
        <v>421</v>
      </c>
      <c r="J1205" s="44" t="s">
        <v>521</v>
      </c>
      <c r="K1205" s="85">
        <v>25.73</v>
      </c>
      <c r="L1205" s="178"/>
      <c r="M1205" s="178"/>
      <c r="N1205" s="178"/>
      <c r="O1205" s="177"/>
      <c r="P1205" s="24"/>
    </row>
    <row r="1206" spans="1:16">
      <c r="A1206" s="184" t="s">
        <v>2334</v>
      </c>
      <c r="B1206" s="177" t="s">
        <v>684</v>
      </c>
      <c r="C1206" s="177">
        <v>19860017</v>
      </c>
      <c r="D1206" s="177">
        <v>0</v>
      </c>
      <c r="E1206" s="177">
        <v>0</v>
      </c>
      <c r="F1206" s="22" t="s">
        <v>88</v>
      </c>
      <c r="G1206" s="24" t="s">
        <v>516</v>
      </c>
      <c r="H1206" s="24">
        <v>3</v>
      </c>
      <c r="I1206" s="24" t="s">
        <v>531</v>
      </c>
      <c r="J1206" s="24" t="s">
        <v>532</v>
      </c>
      <c r="K1206" s="85">
        <v>38</v>
      </c>
      <c r="L1206" s="178">
        <v>3.93</v>
      </c>
      <c r="M1206" s="178">
        <f>15+4*D1206/3+4*(E1206/2)/3</f>
        <v>15</v>
      </c>
      <c r="N1206" s="178">
        <f>L1206-M1206</f>
        <v>-11.07</v>
      </c>
      <c r="O1206" s="177">
        <f>SUMPRODUCT(TEXT(N1206-{0,5,15,25,35},"0;\0")*{0,2,3,3,7})</f>
        <v>0</v>
      </c>
      <c r="P1206" s="24"/>
    </row>
    <row r="1207" spans="1:16">
      <c r="A1207" s="184" t="s">
        <v>2292</v>
      </c>
      <c r="B1207" s="177"/>
      <c r="C1207" s="177"/>
      <c r="D1207" s="177"/>
      <c r="E1207" s="177"/>
      <c r="F1207" s="22" t="s">
        <v>120</v>
      </c>
      <c r="G1207" s="24" t="s">
        <v>514</v>
      </c>
      <c r="H1207" s="24">
        <v>4</v>
      </c>
      <c r="I1207" s="24">
        <v>418</v>
      </c>
      <c r="J1207" s="24" t="s">
        <v>588</v>
      </c>
      <c r="K1207" s="85">
        <v>52</v>
      </c>
      <c r="L1207" s="178"/>
      <c r="M1207" s="178"/>
      <c r="N1207" s="178"/>
      <c r="O1207" s="177"/>
      <c r="P1207" s="24"/>
    </row>
    <row r="1208" spans="1:16">
      <c r="A1208" s="184" t="s">
        <v>2292</v>
      </c>
      <c r="B1208" s="177"/>
      <c r="C1208" s="177"/>
      <c r="D1208" s="177"/>
      <c r="E1208" s="177"/>
      <c r="F1208" s="24" t="s">
        <v>120</v>
      </c>
      <c r="G1208" s="24" t="s">
        <v>524</v>
      </c>
      <c r="H1208" s="24">
        <v>4</v>
      </c>
      <c r="I1208" s="24">
        <v>422</v>
      </c>
      <c r="J1208" s="37" t="s">
        <v>571</v>
      </c>
      <c r="K1208" s="85">
        <v>35.270000000000003</v>
      </c>
      <c r="L1208" s="178"/>
      <c r="M1208" s="178"/>
      <c r="N1208" s="178"/>
      <c r="O1208" s="177"/>
      <c r="P1208" s="24"/>
    </row>
    <row r="1209" spans="1:16">
      <c r="A1209" s="184" t="s">
        <v>2266</v>
      </c>
      <c r="B1209" s="177" t="s">
        <v>685</v>
      </c>
      <c r="C1209" s="177">
        <v>20010067</v>
      </c>
      <c r="D1209" s="177">
        <v>1</v>
      </c>
      <c r="E1209" s="177">
        <v>5</v>
      </c>
      <c r="F1209" s="24" t="s">
        <v>120</v>
      </c>
      <c r="G1209" s="24" t="s">
        <v>514</v>
      </c>
      <c r="H1209" s="24">
        <v>4</v>
      </c>
      <c r="I1209" s="24" t="s">
        <v>537</v>
      </c>
      <c r="J1209" s="24" t="s">
        <v>538</v>
      </c>
      <c r="K1209" s="85">
        <v>26</v>
      </c>
      <c r="L1209" s="178">
        <v>8.8000000000000007</v>
      </c>
      <c r="M1209" s="178">
        <f>15+4*D1209/3+4*(E1209/2)/3</f>
        <v>19.666666666666664</v>
      </c>
      <c r="N1209" s="178">
        <f>L1209-M1209</f>
        <v>-10.866666666666664</v>
      </c>
      <c r="O1209" s="177">
        <f>SUMPRODUCT(TEXT(N1209-{0,5,15,25,35},"0;\0")*{0,2,3,3,7})</f>
        <v>0</v>
      </c>
      <c r="P1209" s="24"/>
    </row>
    <row r="1210" spans="1:16">
      <c r="A1210" s="184" t="s">
        <v>2266</v>
      </c>
      <c r="B1210" s="177"/>
      <c r="C1210" s="177"/>
      <c r="D1210" s="177"/>
      <c r="E1210" s="177"/>
      <c r="F1210" s="22" t="s">
        <v>120</v>
      </c>
      <c r="G1210" s="24" t="s">
        <v>514</v>
      </c>
      <c r="H1210" s="24">
        <v>4</v>
      </c>
      <c r="I1210" s="24" t="s">
        <v>539</v>
      </c>
      <c r="J1210" s="24" t="s">
        <v>540</v>
      </c>
      <c r="K1210" s="85">
        <v>37</v>
      </c>
      <c r="L1210" s="178"/>
      <c r="M1210" s="178"/>
      <c r="N1210" s="178"/>
      <c r="O1210" s="177"/>
      <c r="P1210" s="24"/>
    </row>
    <row r="1211" spans="1:16">
      <c r="A1211" s="184" t="s">
        <v>2266</v>
      </c>
      <c r="B1211" s="177"/>
      <c r="C1211" s="177"/>
      <c r="D1211" s="177"/>
      <c r="E1211" s="177"/>
      <c r="F1211" s="24" t="s">
        <v>120</v>
      </c>
      <c r="G1211" s="24" t="s">
        <v>524</v>
      </c>
      <c r="H1211" s="24">
        <v>3</v>
      </c>
      <c r="I1211" s="24">
        <v>317</v>
      </c>
      <c r="J1211" s="37" t="s">
        <v>525</v>
      </c>
      <c r="K1211" s="85">
        <v>53.02</v>
      </c>
      <c r="L1211" s="178"/>
      <c r="M1211" s="178"/>
      <c r="N1211" s="178"/>
      <c r="O1211" s="177"/>
      <c r="P1211" s="24"/>
    </row>
    <row r="1212" spans="1:16">
      <c r="A1212" s="184" t="s">
        <v>2266</v>
      </c>
      <c r="B1212" s="177" t="s">
        <v>686</v>
      </c>
      <c r="C1212" s="177">
        <v>19960041</v>
      </c>
      <c r="D1212" s="177">
        <v>0</v>
      </c>
      <c r="E1212" s="177">
        <v>7</v>
      </c>
      <c r="F1212" s="24" t="s">
        <v>120</v>
      </c>
      <c r="G1212" s="24" t="s">
        <v>514</v>
      </c>
      <c r="H1212" s="24">
        <v>4</v>
      </c>
      <c r="I1212" s="24">
        <v>411</v>
      </c>
      <c r="J1212" s="24" t="s">
        <v>527</v>
      </c>
      <c r="K1212" s="85">
        <v>26</v>
      </c>
      <c r="L1212" s="178">
        <v>3.23</v>
      </c>
      <c r="M1212" s="178">
        <f>15+4*D1212/3+4*(E1212/2)/3</f>
        <v>19.666666666666668</v>
      </c>
      <c r="N1212" s="178">
        <f>L1212-M1212</f>
        <v>-16.436666666666667</v>
      </c>
      <c r="O1212" s="177">
        <f>SUMPRODUCT(TEXT(N1212-{0,5,15,25,35},"0;\0")*{0,2,3,3,7})</f>
        <v>0</v>
      </c>
      <c r="P1212" s="24"/>
    </row>
    <row r="1213" spans="1:16">
      <c r="A1213" s="184" t="s">
        <v>2335</v>
      </c>
      <c r="B1213" s="177"/>
      <c r="C1213" s="177"/>
      <c r="D1213" s="177"/>
      <c r="E1213" s="177"/>
      <c r="F1213" s="24" t="s">
        <v>88</v>
      </c>
      <c r="G1213" s="24" t="s">
        <v>516</v>
      </c>
      <c r="H1213" s="24">
        <v>3</v>
      </c>
      <c r="I1213" s="24">
        <v>301</v>
      </c>
      <c r="J1213" s="24" t="s">
        <v>517</v>
      </c>
      <c r="K1213" s="85">
        <v>37.89</v>
      </c>
      <c r="L1213" s="178"/>
      <c r="M1213" s="178"/>
      <c r="N1213" s="178"/>
      <c r="O1213" s="177"/>
      <c r="P1213" s="24"/>
    </row>
    <row r="1214" spans="1:16">
      <c r="A1214" s="21" t="s">
        <v>2917</v>
      </c>
      <c r="B1214" s="24" t="s">
        <v>687</v>
      </c>
      <c r="C1214" s="24">
        <v>19950082</v>
      </c>
      <c r="D1214" s="24">
        <v>0</v>
      </c>
      <c r="E1214" s="24">
        <v>0</v>
      </c>
      <c r="F1214" s="22" t="s">
        <v>88</v>
      </c>
      <c r="G1214" s="24" t="s">
        <v>516</v>
      </c>
      <c r="H1214" s="24">
        <v>3</v>
      </c>
      <c r="I1214" s="24" t="s">
        <v>534</v>
      </c>
      <c r="J1214" s="24" t="s">
        <v>535</v>
      </c>
      <c r="K1214" s="85">
        <v>36</v>
      </c>
      <c r="L1214" s="25">
        <v>1.45</v>
      </c>
      <c r="M1214" s="25">
        <f>15+4*D1214/3+4*(E1214/2)/3</f>
        <v>15</v>
      </c>
      <c r="N1214" s="25">
        <f>L1214-M1214</f>
        <v>-13.55</v>
      </c>
      <c r="O1214" s="24">
        <f>SUMPRODUCT(TEXT(N1214-{0,5,15,25,35},"0;\0")*{0,2,3,3,7})</f>
        <v>0</v>
      </c>
      <c r="P1214" s="24"/>
    </row>
    <row r="1215" spans="1:16">
      <c r="A1215" s="184" t="s">
        <v>2277</v>
      </c>
      <c r="B1215" s="177" t="s">
        <v>688</v>
      </c>
      <c r="C1215" s="177">
        <v>20170013</v>
      </c>
      <c r="D1215" s="177">
        <v>0</v>
      </c>
      <c r="E1215" s="177">
        <v>0</v>
      </c>
      <c r="F1215" s="22" t="s">
        <v>88</v>
      </c>
      <c r="G1215" s="24" t="s">
        <v>516</v>
      </c>
      <c r="H1215" s="24">
        <v>3</v>
      </c>
      <c r="I1215" s="24" t="s">
        <v>531</v>
      </c>
      <c r="J1215" s="24" t="s">
        <v>532</v>
      </c>
      <c r="K1215" s="85">
        <v>38</v>
      </c>
      <c r="L1215" s="25">
        <v>1.61</v>
      </c>
      <c r="M1215" s="178">
        <f>15+4*D1215/3+4*(E1215/2)/3</f>
        <v>15</v>
      </c>
      <c r="N1215" s="178">
        <f>L1215-M1215</f>
        <v>-13.39</v>
      </c>
      <c r="O1215" s="177">
        <f>SUMPRODUCT(TEXT(N1215-{0,5,15,25,35},"0;\0")*{0,2,3,3,7})</f>
        <v>0</v>
      </c>
      <c r="P1215" s="24"/>
    </row>
    <row r="1216" spans="1:16">
      <c r="A1216" s="184" t="s">
        <v>2277</v>
      </c>
      <c r="B1216" s="177"/>
      <c r="C1216" s="177"/>
      <c r="D1216" s="177"/>
      <c r="E1216" s="177"/>
      <c r="F1216" s="24" t="s">
        <v>120</v>
      </c>
      <c r="G1216" s="24" t="s">
        <v>524</v>
      </c>
      <c r="H1216" s="24">
        <v>3</v>
      </c>
      <c r="I1216" s="24">
        <v>318</v>
      </c>
      <c r="J1216" s="37" t="s">
        <v>532</v>
      </c>
      <c r="K1216" s="85">
        <v>53.02</v>
      </c>
      <c r="L1216" s="25">
        <v>2.52</v>
      </c>
      <c r="M1216" s="178"/>
      <c r="N1216" s="178"/>
      <c r="O1216" s="177"/>
      <c r="P1216" s="24"/>
    </row>
    <row r="1217" spans="1:16">
      <c r="A1217" s="184" t="s">
        <v>2266</v>
      </c>
      <c r="B1217" s="177" t="s">
        <v>689</v>
      </c>
      <c r="C1217" s="177">
        <v>20100057</v>
      </c>
      <c r="D1217" s="177">
        <v>0</v>
      </c>
      <c r="E1217" s="177">
        <v>8</v>
      </c>
      <c r="F1217" s="24" t="s">
        <v>120</v>
      </c>
      <c r="G1217" s="24" t="s">
        <v>514</v>
      </c>
      <c r="H1217" s="24">
        <v>4</v>
      </c>
      <c r="I1217" s="24">
        <v>420</v>
      </c>
      <c r="J1217" s="24" t="s">
        <v>515</v>
      </c>
      <c r="K1217" s="85">
        <v>54</v>
      </c>
      <c r="L1217" s="178">
        <v>2.2400000000000002</v>
      </c>
      <c r="M1217" s="178">
        <f>15+4*D1217/3+4*(E1217/2)/3</f>
        <v>20.333333333333332</v>
      </c>
      <c r="N1217" s="178">
        <f>L1217-M1217</f>
        <v>-18.093333333333334</v>
      </c>
      <c r="O1217" s="177">
        <f>SUMPRODUCT(TEXT(N1217-{0,5,15,25,35},"0;\0")*{0,2,3,3,7})</f>
        <v>0</v>
      </c>
      <c r="P1217" s="24"/>
    </row>
    <row r="1218" spans="1:16">
      <c r="A1218" s="184" t="s">
        <v>2266</v>
      </c>
      <c r="B1218" s="177"/>
      <c r="C1218" s="177"/>
      <c r="D1218" s="177"/>
      <c r="E1218" s="177"/>
      <c r="F1218" s="24" t="s">
        <v>120</v>
      </c>
      <c r="G1218" s="24" t="s">
        <v>514</v>
      </c>
      <c r="H1218" s="24">
        <v>2</v>
      </c>
      <c r="I1218" s="24">
        <v>221</v>
      </c>
      <c r="J1218" s="44" t="s">
        <v>559</v>
      </c>
      <c r="K1218" s="85">
        <v>25.71</v>
      </c>
      <c r="L1218" s="178"/>
      <c r="M1218" s="178"/>
      <c r="N1218" s="178"/>
      <c r="O1218" s="177"/>
      <c r="P1218" s="24"/>
    </row>
    <row r="1219" spans="1:16">
      <c r="A1219" s="21" t="s">
        <v>2266</v>
      </c>
      <c r="B1219" s="24" t="s">
        <v>690</v>
      </c>
      <c r="C1219" s="24">
        <v>20180237</v>
      </c>
      <c r="D1219" s="24">
        <v>0</v>
      </c>
      <c r="E1219" s="24">
        <v>5</v>
      </c>
      <c r="F1219" s="22" t="s">
        <v>88</v>
      </c>
      <c r="G1219" s="24" t="s">
        <v>516</v>
      </c>
      <c r="H1219" s="24">
        <v>3</v>
      </c>
      <c r="I1219" s="24" t="s">
        <v>534</v>
      </c>
      <c r="J1219" s="24" t="s">
        <v>535</v>
      </c>
      <c r="K1219" s="85">
        <v>36</v>
      </c>
      <c r="L1219" s="25">
        <v>1.63</v>
      </c>
      <c r="M1219" s="25">
        <f>15+4*D1219/3+4*(E1219/2)/3</f>
        <v>18.333333333333332</v>
      </c>
      <c r="N1219" s="25">
        <f>L1219-M1219</f>
        <v>-16.703333333333333</v>
      </c>
      <c r="O1219" s="24">
        <f>SUMPRODUCT(TEXT(N1219-{0,5,15,25,35},"0;\0")*{0,2,3,3,7})</f>
        <v>0</v>
      </c>
      <c r="P1219" s="24"/>
    </row>
    <row r="1220" spans="1:16">
      <c r="A1220" s="21" t="s">
        <v>2266</v>
      </c>
      <c r="B1220" s="24" t="s">
        <v>691</v>
      </c>
      <c r="C1220" s="24">
        <v>20180225</v>
      </c>
      <c r="D1220" s="24">
        <v>1</v>
      </c>
      <c r="E1220" s="24">
        <v>8</v>
      </c>
      <c r="F1220" s="24" t="s">
        <v>120</v>
      </c>
      <c r="G1220" s="24" t="s">
        <v>514</v>
      </c>
      <c r="H1220" s="24">
        <v>4</v>
      </c>
      <c r="I1220" s="24">
        <v>412</v>
      </c>
      <c r="J1220" s="24" t="s">
        <v>550</v>
      </c>
      <c r="K1220" s="85">
        <v>25.84</v>
      </c>
      <c r="L1220" s="25">
        <v>1.39</v>
      </c>
      <c r="M1220" s="25">
        <f>15+4*D1220/3+4*(E1220/2)/3</f>
        <v>21.666666666666664</v>
      </c>
      <c r="N1220" s="25">
        <f>L1220-M1220</f>
        <v>-20.276666666666664</v>
      </c>
      <c r="O1220" s="24">
        <f>SUMPRODUCT(TEXT(N1220-{0,5,15,25,35},"0;\0")*{0,2,3,3,7})</f>
        <v>0</v>
      </c>
      <c r="P1220" s="24"/>
    </row>
    <row r="1221" spans="1:16">
      <c r="A1221" s="184" t="s">
        <v>2917</v>
      </c>
      <c r="B1221" s="177" t="s">
        <v>692</v>
      </c>
      <c r="C1221" s="177">
        <v>19900003</v>
      </c>
      <c r="D1221" s="177">
        <v>17</v>
      </c>
      <c r="E1221" s="177">
        <v>0</v>
      </c>
      <c r="F1221" s="24" t="s">
        <v>120</v>
      </c>
      <c r="G1221" s="24" t="s">
        <v>514</v>
      </c>
      <c r="H1221" s="24">
        <v>4</v>
      </c>
      <c r="I1221" s="24">
        <v>415</v>
      </c>
      <c r="J1221" s="24" t="s">
        <v>558</v>
      </c>
      <c r="K1221" s="85">
        <v>25.71</v>
      </c>
      <c r="L1221" s="178">
        <v>11.33</v>
      </c>
      <c r="M1221" s="178">
        <f>15+4*D1221/3+4*(E1221/2)/3</f>
        <v>37.666666666666671</v>
      </c>
      <c r="N1221" s="178">
        <f>L1221-M1221</f>
        <v>-26.336666666666673</v>
      </c>
      <c r="O1221" s="177">
        <f>SUMPRODUCT(TEXT(N1221-{0,5,15,25,35},"0;\0")*{0,2,3,3,7})</f>
        <v>0</v>
      </c>
      <c r="P1221" s="24"/>
    </row>
    <row r="1222" spans="1:16">
      <c r="A1222" s="184" t="s">
        <v>2917</v>
      </c>
      <c r="B1222" s="177"/>
      <c r="C1222" s="177"/>
      <c r="D1222" s="177"/>
      <c r="E1222" s="177"/>
      <c r="F1222" s="24" t="s">
        <v>120</v>
      </c>
      <c r="G1222" s="24" t="s">
        <v>514</v>
      </c>
      <c r="H1222" s="24">
        <v>2</v>
      </c>
      <c r="I1222" s="24">
        <v>223</v>
      </c>
      <c r="J1222" s="44" t="s">
        <v>567</v>
      </c>
      <c r="K1222" s="85">
        <v>25.71</v>
      </c>
      <c r="L1222" s="178"/>
      <c r="M1222" s="178"/>
      <c r="N1222" s="178"/>
      <c r="O1222" s="177"/>
      <c r="P1222" s="24"/>
    </row>
    <row r="1223" spans="1:16">
      <c r="A1223" s="184" t="s">
        <v>2917</v>
      </c>
      <c r="B1223" s="177"/>
      <c r="C1223" s="177"/>
      <c r="D1223" s="177"/>
      <c r="E1223" s="177"/>
      <c r="F1223" s="22" t="s">
        <v>120</v>
      </c>
      <c r="G1223" s="24" t="s">
        <v>514</v>
      </c>
      <c r="H1223" s="24">
        <v>3</v>
      </c>
      <c r="I1223" s="24">
        <v>128</v>
      </c>
      <c r="J1223" s="24" t="s">
        <v>581</v>
      </c>
      <c r="K1223" s="85">
        <v>60</v>
      </c>
      <c r="L1223" s="178"/>
      <c r="M1223" s="178"/>
      <c r="N1223" s="178"/>
      <c r="O1223" s="177"/>
      <c r="P1223" s="24"/>
    </row>
    <row r="1224" spans="1:16">
      <c r="A1224" s="184" t="s">
        <v>2917</v>
      </c>
      <c r="B1224" s="177"/>
      <c r="C1224" s="177"/>
      <c r="D1224" s="177"/>
      <c r="E1224" s="177"/>
      <c r="F1224" s="24" t="s">
        <v>88</v>
      </c>
      <c r="G1224" s="24" t="s">
        <v>516</v>
      </c>
      <c r="H1224" s="24">
        <v>3</v>
      </c>
      <c r="I1224" s="24">
        <v>313</v>
      </c>
      <c r="J1224" s="37" t="s">
        <v>315</v>
      </c>
      <c r="K1224" s="85">
        <v>16.48</v>
      </c>
      <c r="L1224" s="178"/>
      <c r="M1224" s="178"/>
      <c r="N1224" s="178"/>
      <c r="O1224" s="177"/>
      <c r="P1224" s="24"/>
    </row>
    <row r="1225" spans="1:16">
      <c r="A1225" s="184" t="s">
        <v>2917</v>
      </c>
      <c r="B1225" s="177" t="s">
        <v>693</v>
      </c>
      <c r="C1225" s="177">
        <v>20050009</v>
      </c>
      <c r="D1225" s="177">
        <v>0</v>
      </c>
      <c r="E1225" s="177">
        <v>0</v>
      </c>
      <c r="F1225" s="24" t="s">
        <v>120</v>
      </c>
      <c r="G1225" s="24" t="s">
        <v>514</v>
      </c>
      <c r="H1225" s="24">
        <v>4</v>
      </c>
      <c r="I1225" s="24">
        <v>420</v>
      </c>
      <c r="J1225" s="24" t="s">
        <v>515</v>
      </c>
      <c r="K1225" s="85">
        <v>54</v>
      </c>
      <c r="L1225" s="178">
        <v>2.2400000000000002</v>
      </c>
      <c r="M1225" s="178">
        <f>15+4*D1225/3+4*(E1225/2)/3</f>
        <v>15</v>
      </c>
      <c r="N1225" s="178">
        <f>L1225-M1225</f>
        <v>-12.76</v>
      </c>
      <c r="O1225" s="177">
        <f>SUMPRODUCT(TEXT(N1225-{0,5,15,25,35},"0;\0")*{0,2,3,3,7})</f>
        <v>0</v>
      </c>
      <c r="P1225" s="24"/>
    </row>
    <row r="1226" spans="1:16">
      <c r="A1226" s="184" t="s">
        <v>2336</v>
      </c>
      <c r="B1226" s="177"/>
      <c r="C1226" s="177"/>
      <c r="D1226" s="177"/>
      <c r="E1226" s="177"/>
      <c r="F1226" s="24" t="s">
        <v>88</v>
      </c>
      <c r="G1226" s="24" t="s">
        <v>516</v>
      </c>
      <c r="H1226" s="24">
        <v>3</v>
      </c>
      <c r="I1226" s="24">
        <v>312</v>
      </c>
      <c r="J1226" s="24" t="s">
        <v>517</v>
      </c>
      <c r="K1226" s="85">
        <v>37.89</v>
      </c>
      <c r="L1226" s="178"/>
      <c r="M1226" s="178"/>
      <c r="N1226" s="178"/>
      <c r="O1226" s="177"/>
      <c r="P1226" s="24"/>
    </row>
    <row r="1227" spans="1:16">
      <c r="A1227" s="184" t="s">
        <v>2336</v>
      </c>
      <c r="B1227" s="177" t="s">
        <v>694</v>
      </c>
      <c r="C1227" s="177">
        <v>20110087</v>
      </c>
      <c r="D1227" s="177">
        <v>0</v>
      </c>
      <c r="E1227" s="177">
        <v>0</v>
      </c>
      <c r="F1227" s="24" t="s">
        <v>120</v>
      </c>
      <c r="G1227" s="24" t="s">
        <v>514</v>
      </c>
      <c r="H1227" s="24">
        <v>4</v>
      </c>
      <c r="I1227" s="24">
        <v>412</v>
      </c>
      <c r="J1227" s="24" t="s">
        <v>550</v>
      </c>
      <c r="K1227" s="85">
        <v>25.84</v>
      </c>
      <c r="L1227" s="178">
        <v>1.39</v>
      </c>
      <c r="M1227" s="178">
        <f>15+4*D1227/3+4*(E1227/2)/3</f>
        <v>15</v>
      </c>
      <c r="N1227" s="178">
        <f>L1227-M1227</f>
        <v>-13.61</v>
      </c>
      <c r="O1227" s="177">
        <f>SUMPRODUCT(TEXT(N1227-{0,5,15,25,35},"0;\0")*{0,2,3,3,7})</f>
        <v>0</v>
      </c>
      <c r="P1227" s="24"/>
    </row>
    <row r="1228" spans="1:16">
      <c r="A1228" s="184" t="s">
        <v>2337</v>
      </c>
      <c r="B1228" s="177"/>
      <c r="C1228" s="177"/>
      <c r="D1228" s="177"/>
      <c r="E1228" s="177"/>
      <c r="F1228" s="22" t="s">
        <v>120</v>
      </c>
      <c r="G1228" s="24" t="s">
        <v>514</v>
      </c>
      <c r="H1228" s="24">
        <v>4</v>
      </c>
      <c r="I1228" s="24">
        <v>418</v>
      </c>
      <c r="J1228" s="24" t="s">
        <v>588</v>
      </c>
      <c r="K1228" s="85">
        <v>52</v>
      </c>
      <c r="L1228" s="178"/>
      <c r="M1228" s="178"/>
      <c r="N1228" s="178"/>
      <c r="O1228" s="177"/>
      <c r="P1228" s="24"/>
    </row>
    <row r="1229" spans="1:16">
      <c r="A1229" s="184" t="s">
        <v>512</v>
      </c>
      <c r="B1229" s="177" t="s">
        <v>1842</v>
      </c>
      <c r="C1229" s="177">
        <v>19930010</v>
      </c>
      <c r="D1229" s="177">
        <v>0</v>
      </c>
      <c r="E1229" s="177">
        <v>0</v>
      </c>
      <c r="F1229" s="24" t="s">
        <v>88</v>
      </c>
      <c r="G1229" s="24" t="s">
        <v>553</v>
      </c>
      <c r="H1229" s="24">
        <v>5</v>
      </c>
      <c r="I1229" s="24">
        <v>509</v>
      </c>
      <c r="J1229" s="37" t="s">
        <v>554</v>
      </c>
      <c r="K1229" s="85">
        <v>20.91</v>
      </c>
      <c r="L1229" s="178">
        <v>6.99</v>
      </c>
      <c r="M1229" s="178">
        <f>15+4*D1229/3+4*(E1229/2)/3</f>
        <v>15</v>
      </c>
      <c r="N1229" s="178">
        <f>L1229-M1229</f>
        <v>-8.01</v>
      </c>
      <c r="O1229" s="177">
        <v>0</v>
      </c>
      <c r="P1229" s="24"/>
    </row>
    <row r="1230" spans="1:16">
      <c r="A1230" s="184" t="s">
        <v>512</v>
      </c>
      <c r="B1230" s="177"/>
      <c r="C1230" s="177"/>
      <c r="D1230" s="177"/>
      <c r="E1230" s="177"/>
      <c r="F1230" s="24" t="s">
        <v>120</v>
      </c>
      <c r="G1230" s="37" t="s">
        <v>555</v>
      </c>
      <c r="H1230" s="24">
        <v>2</v>
      </c>
      <c r="I1230" s="24">
        <v>209</v>
      </c>
      <c r="J1230" s="37" t="s">
        <v>556</v>
      </c>
      <c r="K1230" s="85">
        <v>28.04</v>
      </c>
      <c r="L1230" s="178"/>
      <c r="M1230" s="178"/>
      <c r="N1230" s="178"/>
      <c r="O1230" s="177"/>
      <c r="P1230" s="24"/>
    </row>
    <row r="1231" spans="1:16">
      <c r="A1231" s="184" t="s">
        <v>2266</v>
      </c>
      <c r="B1231" s="177" t="s">
        <v>2338</v>
      </c>
      <c r="C1231" s="177">
        <v>20160094</v>
      </c>
      <c r="D1231" s="177">
        <v>0</v>
      </c>
      <c r="E1231" s="177">
        <v>0</v>
      </c>
      <c r="F1231" s="22" t="s">
        <v>88</v>
      </c>
      <c r="G1231" s="24" t="s">
        <v>516</v>
      </c>
      <c r="H1231" s="24">
        <v>3</v>
      </c>
      <c r="I1231" s="24" t="s">
        <v>534</v>
      </c>
      <c r="J1231" s="24" t="s">
        <v>535</v>
      </c>
      <c r="K1231" s="85">
        <v>36</v>
      </c>
      <c r="L1231" s="178">
        <v>1.63</v>
      </c>
      <c r="M1231" s="178">
        <f>15+4*D1231/3+4*(E1231/2)/3</f>
        <v>15</v>
      </c>
      <c r="N1231" s="178">
        <f>L1231-M1231</f>
        <v>-13.370000000000001</v>
      </c>
      <c r="O1231" s="177">
        <f>SUMPRODUCT(TEXT(N1231-{0,5,15,25,35},"0;\0")*{0,2,3,3,7})</f>
        <v>0</v>
      </c>
      <c r="P1231" s="24"/>
    </row>
    <row r="1232" spans="1:16">
      <c r="A1232" s="184" t="s">
        <v>2266</v>
      </c>
      <c r="B1232" s="177"/>
      <c r="C1232" s="177"/>
      <c r="D1232" s="177"/>
      <c r="E1232" s="177"/>
      <c r="F1232" s="22" t="s">
        <v>120</v>
      </c>
      <c r="G1232" s="24" t="s">
        <v>514</v>
      </c>
      <c r="H1232" s="24">
        <v>4</v>
      </c>
      <c r="I1232" s="24">
        <v>416</v>
      </c>
      <c r="J1232" s="24" t="s">
        <v>543</v>
      </c>
      <c r="K1232" s="85">
        <v>52</v>
      </c>
      <c r="L1232" s="178"/>
      <c r="M1232" s="178"/>
      <c r="N1232" s="178"/>
      <c r="O1232" s="177"/>
      <c r="P1232" s="24"/>
    </row>
    <row r="1233" spans="1:16">
      <c r="A1233" s="184" t="s">
        <v>2266</v>
      </c>
      <c r="B1233" s="177" t="s">
        <v>695</v>
      </c>
      <c r="C1233" s="177">
        <v>20050012</v>
      </c>
      <c r="D1233" s="177">
        <v>0</v>
      </c>
      <c r="E1233" s="177">
        <v>5</v>
      </c>
      <c r="F1233" s="24" t="s">
        <v>120</v>
      </c>
      <c r="G1233" s="24" t="s">
        <v>514</v>
      </c>
      <c r="H1233" s="24">
        <v>4</v>
      </c>
      <c r="I1233" s="24" t="s">
        <v>537</v>
      </c>
      <c r="J1233" s="24" t="s">
        <v>538</v>
      </c>
      <c r="K1233" s="85">
        <v>26</v>
      </c>
      <c r="L1233" s="178">
        <v>6.39</v>
      </c>
      <c r="M1233" s="178">
        <f>15+4*D1233/3+4*(E1233/2)/3</f>
        <v>18.333333333333332</v>
      </c>
      <c r="N1233" s="178">
        <f>L1233-M1233</f>
        <v>-11.943333333333332</v>
      </c>
      <c r="O1233" s="177">
        <f>SUMPRODUCT(TEXT(N1233-{0,5,15,25,35},"0;\0")*{0,2,3,3,7})</f>
        <v>0</v>
      </c>
      <c r="P1233" s="24"/>
    </row>
    <row r="1234" spans="1:16">
      <c r="A1234" s="184" t="s">
        <v>2266</v>
      </c>
      <c r="B1234" s="177"/>
      <c r="C1234" s="177"/>
      <c r="D1234" s="177"/>
      <c r="E1234" s="177"/>
      <c r="F1234" s="22" t="s">
        <v>120</v>
      </c>
      <c r="G1234" s="24" t="s">
        <v>514</v>
      </c>
      <c r="H1234" s="24">
        <v>4</v>
      </c>
      <c r="I1234" s="24" t="s">
        <v>539</v>
      </c>
      <c r="J1234" s="24" t="s">
        <v>540</v>
      </c>
      <c r="K1234" s="85">
        <v>37</v>
      </c>
      <c r="L1234" s="178"/>
      <c r="M1234" s="178"/>
      <c r="N1234" s="178"/>
      <c r="O1234" s="177"/>
      <c r="P1234" s="24"/>
    </row>
    <row r="1235" spans="1:16">
      <c r="A1235" s="184" t="s">
        <v>2266</v>
      </c>
      <c r="B1235" s="177" t="s">
        <v>696</v>
      </c>
      <c r="C1235" s="177">
        <v>20040036</v>
      </c>
      <c r="D1235" s="177">
        <v>0</v>
      </c>
      <c r="E1235" s="177">
        <v>6</v>
      </c>
      <c r="F1235" s="24" t="s">
        <v>120</v>
      </c>
      <c r="G1235" s="24" t="s">
        <v>514</v>
      </c>
      <c r="H1235" s="24">
        <v>4</v>
      </c>
      <c r="I1235" s="24">
        <v>420</v>
      </c>
      <c r="J1235" s="24" t="s">
        <v>515</v>
      </c>
      <c r="K1235" s="85">
        <v>54</v>
      </c>
      <c r="L1235" s="178">
        <v>4.95</v>
      </c>
      <c r="M1235" s="178">
        <f>15+4*D1235/3+4*(E1235/2)/3</f>
        <v>19</v>
      </c>
      <c r="N1235" s="178">
        <f>L1235-M1235</f>
        <v>-14.05</v>
      </c>
      <c r="O1235" s="177">
        <f>SUMPRODUCT(TEXT(N1235-{0,5,15,25,35},"0;\0")*{0,2,3,3,7})</f>
        <v>0</v>
      </c>
      <c r="P1235" s="24"/>
    </row>
    <row r="1236" spans="1:16">
      <c r="A1236" s="184" t="s">
        <v>2266</v>
      </c>
      <c r="B1236" s="177"/>
      <c r="C1236" s="177"/>
      <c r="D1236" s="177"/>
      <c r="E1236" s="177"/>
      <c r="F1236" s="24" t="s">
        <v>120</v>
      </c>
      <c r="G1236" s="24" t="s">
        <v>514</v>
      </c>
      <c r="H1236" s="24">
        <v>2</v>
      </c>
      <c r="I1236" s="24">
        <v>221</v>
      </c>
      <c r="J1236" s="44" t="s">
        <v>559</v>
      </c>
      <c r="K1236" s="85">
        <v>25.71</v>
      </c>
      <c r="L1236" s="178"/>
      <c r="M1236" s="178"/>
      <c r="N1236" s="178"/>
      <c r="O1236" s="177"/>
      <c r="P1236" s="24"/>
    </row>
    <row r="1237" spans="1:16">
      <c r="A1237" s="184" t="s">
        <v>2266</v>
      </c>
      <c r="B1237" s="177"/>
      <c r="C1237" s="177"/>
      <c r="D1237" s="177"/>
      <c r="E1237" s="177"/>
      <c r="F1237" s="24" t="s">
        <v>120</v>
      </c>
      <c r="G1237" s="24" t="s">
        <v>524</v>
      </c>
      <c r="H1237" s="24">
        <v>4</v>
      </c>
      <c r="I1237" s="24">
        <v>422</v>
      </c>
      <c r="J1237" s="37" t="s">
        <v>571</v>
      </c>
      <c r="K1237" s="85">
        <v>35.270000000000003</v>
      </c>
      <c r="L1237" s="178"/>
      <c r="M1237" s="178"/>
      <c r="N1237" s="178"/>
      <c r="O1237" s="177"/>
      <c r="P1237" s="24"/>
    </row>
    <row r="1238" spans="1:16">
      <c r="A1238" s="184" t="s">
        <v>2266</v>
      </c>
      <c r="B1238" s="177" t="s">
        <v>697</v>
      </c>
      <c r="C1238" s="177">
        <v>20160103</v>
      </c>
      <c r="D1238" s="177">
        <v>2</v>
      </c>
      <c r="E1238" s="177">
        <v>7</v>
      </c>
      <c r="F1238" s="24" t="s">
        <v>120</v>
      </c>
      <c r="G1238" s="24" t="s">
        <v>514</v>
      </c>
      <c r="H1238" s="24">
        <v>4</v>
      </c>
      <c r="I1238" s="24">
        <v>414</v>
      </c>
      <c r="J1238" s="24" t="s">
        <v>523</v>
      </c>
      <c r="K1238" s="85">
        <v>25.71</v>
      </c>
      <c r="L1238" s="178">
        <v>4.26</v>
      </c>
      <c r="M1238" s="178">
        <f>15+4*D1238/3+4*(E1238/2)/3</f>
        <v>22.333333333333336</v>
      </c>
      <c r="N1238" s="178">
        <f>L1238-M1238</f>
        <v>-18.073333333333338</v>
      </c>
      <c r="O1238" s="177">
        <f>SUMPRODUCT(TEXT(N1238-{0,5,15,25,35},"0;\0")*{0,2,3,3,7})</f>
        <v>0</v>
      </c>
      <c r="P1238" s="24"/>
    </row>
    <row r="1239" spans="1:16">
      <c r="A1239" s="184" t="s">
        <v>2292</v>
      </c>
      <c r="B1239" s="177"/>
      <c r="C1239" s="177"/>
      <c r="D1239" s="177"/>
      <c r="E1239" s="177"/>
      <c r="F1239" s="24" t="s">
        <v>88</v>
      </c>
      <c r="G1239" s="24" t="s">
        <v>516</v>
      </c>
      <c r="H1239" s="24">
        <v>3</v>
      </c>
      <c r="I1239" s="24">
        <v>304</v>
      </c>
      <c r="J1239" s="24" t="s">
        <v>517</v>
      </c>
      <c r="K1239" s="85">
        <v>37.89</v>
      </c>
      <c r="L1239" s="178"/>
      <c r="M1239" s="178"/>
      <c r="N1239" s="178"/>
      <c r="O1239" s="177"/>
      <c r="P1239" s="24"/>
    </row>
    <row r="1240" spans="1:16">
      <c r="A1240" s="184" t="s">
        <v>2292</v>
      </c>
      <c r="B1240" s="177"/>
      <c r="C1240" s="177"/>
      <c r="D1240" s="177"/>
      <c r="E1240" s="177"/>
      <c r="F1240" s="24" t="s">
        <v>120</v>
      </c>
      <c r="G1240" s="24" t="s">
        <v>524</v>
      </c>
      <c r="H1240" s="24">
        <v>3</v>
      </c>
      <c r="I1240" s="24">
        <v>317</v>
      </c>
      <c r="J1240" s="37" t="s">
        <v>525</v>
      </c>
      <c r="K1240" s="85">
        <v>53.02</v>
      </c>
      <c r="L1240" s="178"/>
      <c r="M1240" s="178"/>
      <c r="N1240" s="178"/>
      <c r="O1240" s="177"/>
      <c r="P1240" s="24"/>
    </row>
    <row r="1241" spans="1:16">
      <c r="A1241" s="184" t="s">
        <v>2266</v>
      </c>
      <c r="B1241" s="177" t="s">
        <v>698</v>
      </c>
      <c r="C1241" s="177">
        <v>20030008</v>
      </c>
      <c r="D1241" s="177">
        <v>0</v>
      </c>
      <c r="E1241" s="177">
        <v>0</v>
      </c>
      <c r="F1241" s="22" t="s">
        <v>88</v>
      </c>
      <c r="G1241" s="24" t="s">
        <v>516</v>
      </c>
      <c r="H1241" s="24">
        <v>3</v>
      </c>
      <c r="I1241" s="24" t="s">
        <v>531</v>
      </c>
      <c r="J1241" s="24" t="s">
        <v>532</v>
      </c>
      <c r="K1241" s="85">
        <v>38</v>
      </c>
      <c r="L1241" s="178">
        <v>8.61</v>
      </c>
      <c r="M1241" s="178">
        <f>15+4*D1241/3+4*(E1241/2)/3</f>
        <v>15</v>
      </c>
      <c r="N1241" s="178">
        <f>L1241-M1241</f>
        <v>-6.3900000000000006</v>
      </c>
      <c r="O1241" s="177">
        <f>SUMPRODUCT(TEXT(N1241-{0,5,15,25,35},"0;\0")*{0,2,3,3,7})</f>
        <v>0</v>
      </c>
      <c r="P1241" s="24"/>
    </row>
    <row r="1242" spans="1:16">
      <c r="A1242" s="184" t="s">
        <v>2266</v>
      </c>
      <c r="B1242" s="177"/>
      <c r="C1242" s="177"/>
      <c r="D1242" s="177"/>
      <c r="E1242" s="177"/>
      <c r="F1242" s="22" t="s">
        <v>120</v>
      </c>
      <c r="G1242" s="24" t="s">
        <v>514</v>
      </c>
      <c r="H1242" s="24">
        <v>4</v>
      </c>
      <c r="I1242" s="24">
        <v>416</v>
      </c>
      <c r="J1242" s="24" t="s">
        <v>543</v>
      </c>
      <c r="K1242" s="85">
        <v>52</v>
      </c>
      <c r="L1242" s="178"/>
      <c r="M1242" s="178"/>
      <c r="N1242" s="178"/>
      <c r="O1242" s="177"/>
      <c r="P1242" s="24"/>
    </row>
    <row r="1243" spans="1:16">
      <c r="A1243" s="184" t="s">
        <v>2266</v>
      </c>
      <c r="B1243" s="177"/>
      <c r="C1243" s="177"/>
      <c r="D1243" s="177"/>
      <c r="E1243" s="177"/>
      <c r="F1243" s="24" t="s">
        <v>88</v>
      </c>
      <c r="G1243" s="24" t="s">
        <v>516</v>
      </c>
      <c r="H1243" s="24">
        <v>3</v>
      </c>
      <c r="I1243" s="24">
        <v>311</v>
      </c>
      <c r="J1243" s="37" t="s">
        <v>542</v>
      </c>
      <c r="K1243" s="85">
        <v>89.61</v>
      </c>
      <c r="L1243" s="178"/>
      <c r="M1243" s="178"/>
      <c r="N1243" s="178"/>
      <c r="O1243" s="177"/>
      <c r="P1243" s="24"/>
    </row>
    <row r="1244" spans="1:16">
      <c r="A1244" s="184" t="s">
        <v>2266</v>
      </c>
      <c r="B1244" s="177"/>
      <c r="C1244" s="177"/>
      <c r="D1244" s="177"/>
      <c r="E1244" s="177"/>
      <c r="F1244" s="24" t="s">
        <v>120</v>
      </c>
      <c r="G1244" s="24" t="s">
        <v>524</v>
      </c>
      <c r="H1244" s="24">
        <v>3</v>
      </c>
      <c r="I1244" s="24">
        <v>318</v>
      </c>
      <c r="J1244" s="37" t="s">
        <v>532</v>
      </c>
      <c r="K1244" s="85">
        <v>53.02</v>
      </c>
      <c r="L1244" s="178"/>
      <c r="M1244" s="178"/>
      <c r="N1244" s="178"/>
      <c r="O1244" s="177"/>
      <c r="P1244" s="24"/>
    </row>
    <row r="1245" spans="1:16">
      <c r="A1245" s="184" t="s">
        <v>2266</v>
      </c>
      <c r="B1245" s="177" t="s">
        <v>699</v>
      </c>
      <c r="C1245" s="177">
        <v>20130059</v>
      </c>
      <c r="D1245" s="177">
        <v>0</v>
      </c>
      <c r="E1245" s="177">
        <v>0</v>
      </c>
      <c r="F1245" s="24" t="s">
        <v>120</v>
      </c>
      <c r="G1245" s="24" t="s">
        <v>514</v>
      </c>
      <c r="H1245" s="24">
        <v>4</v>
      </c>
      <c r="I1245" s="24">
        <v>412</v>
      </c>
      <c r="J1245" s="24" t="s">
        <v>550</v>
      </c>
      <c r="K1245" s="85">
        <v>25.84</v>
      </c>
      <c r="L1245" s="178">
        <v>1.39</v>
      </c>
      <c r="M1245" s="178">
        <f>15+4*D1245/3+4*(E1245/2)/3</f>
        <v>15</v>
      </c>
      <c r="N1245" s="178">
        <f>L1245-M1245</f>
        <v>-13.61</v>
      </c>
      <c r="O1245" s="177">
        <f>SUMPRODUCT(TEXT(N1245-{0,5,15,25,35},"0;\0")*{0,2,3,3,7})</f>
        <v>0</v>
      </c>
      <c r="P1245" s="24"/>
    </row>
    <row r="1246" spans="1:16">
      <c r="A1246" s="184" t="s">
        <v>2267</v>
      </c>
      <c r="B1246" s="177"/>
      <c r="C1246" s="177"/>
      <c r="D1246" s="177"/>
      <c r="E1246" s="177"/>
      <c r="F1246" s="24" t="s">
        <v>88</v>
      </c>
      <c r="G1246" s="24" t="s">
        <v>516</v>
      </c>
      <c r="H1246" s="24">
        <v>3</v>
      </c>
      <c r="I1246" s="24">
        <v>303</v>
      </c>
      <c r="J1246" s="24" t="s">
        <v>517</v>
      </c>
      <c r="K1246" s="85">
        <v>38</v>
      </c>
      <c r="L1246" s="178"/>
      <c r="M1246" s="178"/>
      <c r="N1246" s="178"/>
      <c r="O1246" s="177"/>
      <c r="P1246" s="24"/>
    </row>
    <row r="1247" spans="1:16">
      <c r="A1247" s="184" t="s">
        <v>2267</v>
      </c>
      <c r="B1247" s="177" t="s">
        <v>700</v>
      </c>
      <c r="C1247" s="177">
        <v>19850028</v>
      </c>
      <c r="D1247" s="177">
        <v>0</v>
      </c>
      <c r="E1247" s="177">
        <v>0</v>
      </c>
      <c r="F1247" s="24" t="s">
        <v>120</v>
      </c>
      <c r="G1247" s="24" t="s">
        <v>514</v>
      </c>
      <c r="H1247" s="24">
        <v>4</v>
      </c>
      <c r="I1247" s="24">
        <v>414</v>
      </c>
      <c r="J1247" s="24" t="s">
        <v>523</v>
      </c>
      <c r="K1247" s="85">
        <v>25.71</v>
      </c>
      <c r="L1247" s="178">
        <v>1.85</v>
      </c>
      <c r="M1247" s="178">
        <f>15+4*D1247/3+4*(E1247/2)/3</f>
        <v>15</v>
      </c>
      <c r="N1247" s="178">
        <f>L1247-M1247</f>
        <v>-13.15</v>
      </c>
      <c r="O1247" s="177">
        <f>SUMPRODUCT(TEXT(N1247-{0,5,15,25,35},"0;\0")*{0,2,3,3,7})</f>
        <v>0</v>
      </c>
      <c r="P1247" s="24"/>
    </row>
    <row r="1248" spans="1:16">
      <c r="A1248" s="184" t="s">
        <v>2264</v>
      </c>
      <c r="B1248" s="177"/>
      <c r="C1248" s="177"/>
      <c r="D1248" s="177"/>
      <c r="E1248" s="177"/>
      <c r="F1248" s="24" t="s">
        <v>88</v>
      </c>
      <c r="G1248" s="24" t="s">
        <v>516</v>
      </c>
      <c r="H1248" s="24">
        <v>3</v>
      </c>
      <c r="I1248" s="24">
        <v>304</v>
      </c>
      <c r="J1248" s="24" t="s">
        <v>517</v>
      </c>
      <c r="K1248" s="85">
        <v>37.89</v>
      </c>
      <c r="L1248" s="178"/>
      <c r="M1248" s="178"/>
      <c r="N1248" s="178"/>
      <c r="O1248" s="177"/>
      <c r="P1248" s="24"/>
    </row>
    <row r="1249" spans="1:16">
      <c r="A1249" s="21" t="s">
        <v>2264</v>
      </c>
      <c r="B1249" s="24" t="s">
        <v>701</v>
      </c>
      <c r="C1249" s="24">
        <v>20010043</v>
      </c>
      <c r="D1249" s="24">
        <v>0</v>
      </c>
      <c r="E1249" s="24">
        <v>6</v>
      </c>
      <c r="F1249" s="24" t="s">
        <v>120</v>
      </c>
      <c r="G1249" s="24" t="s">
        <v>514</v>
      </c>
      <c r="H1249" s="24">
        <v>4</v>
      </c>
      <c r="I1249" s="24">
        <v>420</v>
      </c>
      <c r="J1249" s="24" t="s">
        <v>515</v>
      </c>
      <c r="K1249" s="85">
        <v>54</v>
      </c>
      <c r="L1249" s="25">
        <v>2.2400000000000002</v>
      </c>
      <c r="M1249" s="25">
        <f>15+4*D1249/3+4*(E1249/2)/3</f>
        <v>19</v>
      </c>
      <c r="N1249" s="25">
        <f>L1249-M1249</f>
        <v>-16.759999999999998</v>
      </c>
      <c r="O1249" s="24">
        <f>SUMPRODUCT(TEXT(N1249-{0,5,15,25,35},"0;\0")*{0,2,3,3,7})</f>
        <v>0</v>
      </c>
      <c r="P1249" s="24"/>
    </row>
    <row r="1250" spans="1:16">
      <c r="A1250" s="184" t="s">
        <v>2264</v>
      </c>
      <c r="B1250" s="177" t="s">
        <v>702</v>
      </c>
      <c r="C1250" s="177">
        <v>20000035</v>
      </c>
      <c r="D1250" s="177">
        <v>5</v>
      </c>
      <c r="E1250" s="177">
        <v>6</v>
      </c>
      <c r="F1250" s="24" t="s">
        <v>120</v>
      </c>
      <c r="G1250" s="24" t="s">
        <v>514</v>
      </c>
      <c r="H1250" s="24">
        <v>4</v>
      </c>
      <c r="I1250" s="24">
        <v>415</v>
      </c>
      <c r="J1250" s="24" t="s">
        <v>558</v>
      </c>
      <c r="K1250" s="85">
        <v>25.71</v>
      </c>
      <c r="L1250" s="178">
        <v>4.5599999999999996</v>
      </c>
      <c r="M1250" s="178">
        <f>15+4*D1250/3+4*(E1250/2)/3</f>
        <v>25.666666666666668</v>
      </c>
      <c r="N1250" s="178">
        <f>L1250-M1250</f>
        <v>-21.106666666666669</v>
      </c>
      <c r="O1250" s="177">
        <f>SUMPRODUCT(TEXT(N1250-{0,5,15,25,35},"0;\0")*{0,2,3,3,7})</f>
        <v>0</v>
      </c>
      <c r="P1250" s="24"/>
    </row>
    <row r="1251" spans="1:16">
      <c r="A1251" s="184" t="s">
        <v>2287</v>
      </c>
      <c r="B1251" s="177"/>
      <c r="C1251" s="177"/>
      <c r="D1251" s="177"/>
      <c r="E1251" s="177"/>
      <c r="F1251" s="24" t="s">
        <v>88</v>
      </c>
      <c r="G1251" s="24" t="s">
        <v>516</v>
      </c>
      <c r="H1251" s="24">
        <v>3</v>
      </c>
      <c r="I1251" s="24">
        <v>303</v>
      </c>
      <c r="J1251" s="24" t="s">
        <v>517</v>
      </c>
      <c r="K1251" s="85">
        <v>38</v>
      </c>
      <c r="L1251" s="178"/>
      <c r="M1251" s="178"/>
      <c r="N1251" s="178"/>
      <c r="O1251" s="177"/>
      <c r="P1251" s="24"/>
    </row>
    <row r="1252" spans="1:16">
      <c r="A1252" s="184" t="s">
        <v>2287</v>
      </c>
      <c r="B1252" s="177"/>
      <c r="C1252" s="177"/>
      <c r="D1252" s="177"/>
      <c r="E1252" s="177"/>
      <c r="F1252" s="24" t="s">
        <v>120</v>
      </c>
      <c r="G1252" s="24" t="s">
        <v>524</v>
      </c>
      <c r="H1252" s="24">
        <v>3</v>
      </c>
      <c r="I1252" s="24">
        <v>317</v>
      </c>
      <c r="J1252" s="37" t="s">
        <v>525</v>
      </c>
      <c r="K1252" s="85">
        <v>53.02</v>
      </c>
      <c r="L1252" s="178"/>
      <c r="M1252" s="178"/>
      <c r="N1252" s="178"/>
      <c r="O1252" s="177"/>
      <c r="P1252" s="24"/>
    </row>
    <row r="1253" spans="1:16">
      <c r="A1253" s="21" t="s">
        <v>2266</v>
      </c>
      <c r="B1253" s="24" t="s">
        <v>703</v>
      </c>
      <c r="C1253" s="24">
        <v>20170164</v>
      </c>
      <c r="D1253" s="24">
        <v>0</v>
      </c>
      <c r="E1253" s="24">
        <v>0</v>
      </c>
      <c r="F1253" s="22" t="s">
        <v>88</v>
      </c>
      <c r="G1253" s="24" t="s">
        <v>516</v>
      </c>
      <c r="H1253" s="24">
        <v>3</v>
      </c>
      <c r="I1253" s="24" t="s">
        <v>534</v>
      </c>
      <c r="J1253" s="24" t="s">
        <v>535</v>
      </c>
      <c r="K1253" s="85">
        <v>36</v>
      </c>
      <c r="L1253" s="25">
        <v>1.63</v>
      </c>
      <c r="M1253" s="25">
        <f>15+4*D1457-1/3+4*(E1457-1/2)/3</f>
        <v>14</v>
      </c>
      <c r="N1253" s="25">
        <f>L1457-1-M1457-1</f>
        <v>-2</v>
      </c>
      <c r="O1253" s="24">
        <f>SUMPRODUCT(TEXT(N1457-1-{0,5,15,25,35},"0;\0")*{0,2,3,3,7})</f>
        <v>0</v>
      </c>
      <c r="P1253" s="24"/>
    </row>
    <row r="1254" spans="1:16">
      <c r="A1254" s="184" t="s">
        <v>2292</v>
      </c>
      <c r="B1254" s="177" t="s">
        <v>704</v>
      </c>
      <c r="C1254" s="177">
        <v>20000074</v>
      </c>
      <c r="D1254" s="177">
        <v>0</v>
      </c>
      <c r="E1254" s="177">
        <v>0</v>
      </c>
      <c r="F1254" s="22" t="s">
        <v>88</v>
      </c>
      <c r="G1254" s="24" t="s">
        <v>516</v>
      </c>
      <c r="H1254" s="24">
        <v>3</v>
      </c>
      <c r="I1254" s="24" t="s">
        <v>534</v>
      </c>
      <c r="J1254" s="24" t="s">
        <v>535</v>
      </c>
      <c r="K1254" s="85">
        <v>36</v>
      </c>
      <c r="L1254" s="178">
        <v>5.93</v>
      </c>
      <c r="M1254" s="178">
        <f>15+4*D1254/3+4*(E1254/2)/3</f>
        <v>15</v>
      </c>
      <c r="N1254" s="178">
        <f>L1254-M1254</f>
        <v>-9.07</v>
      </c>
      <c r="O1254" s="177">
        <f>SUMPRODUCT(TEXT(N1254-{0,5,15,25,35},"0;\0")*{0,2,3,3,7})</f>
        <v>0</v>
      </c>
      <c r="P1254" s="24"/>
    </row>
    <row r="1255" spans="1:16">
      <c r="A1255" s="184" t="s">
        <v>2339</v>
      </c>
      <c r="B1255" s="177"/>
      <c r="C1255" s="177"/>
      <c r="D1255" s="177"/>
      <c r="E1255" s="177"/>
      <c r="F1255" s="24" t="s">
        <v>88</v>
      </c>
      <c r="G1255" s="24" t="s">
        <v>516</v>
      </c>
      <c r="H1255" s="24">
        <v>3</v>
      </c>
      <c r="I1255" s="24">
        <v>311</v>
      </c>
      <c r="J1255" s="37" t="s">
        <v>542</v>
      </c>
      <c r="K1255" s="85">
        <v>89.61</v>
      </c>
      <c r="L1255" s="178"/>
      <c r="M1255" s="178"/>
      <c r="N1255" s="178"/>
      <c r="O1255" s="177"/>
      <c r="P1255" s="24"/>
    </row>
    <row r="1256" spans="1:16">
      <c r="A1256" s="184" t="s">
        <v>2339</v>
      </c>
      <c r="B1256" s="177" t="s">
        <v>705</v>
      </c>
      <c r="C1256" s="177">
        <v>20030022</v>
      </c>
      <c r="D1256" s="177">
        <v>0</v>
      </c>
      <c r="E1256" s="177">
        <v>0</v>
      </c>
      <c r="F1256" s="22" t="s">
        <v>88</v>
      </c>
      <c r="G1256" s="24" t="s">
        <v>516</v>
      </c>
      <c r="H1256" s="24">
        <v>3</v>
      </c>
      <c r="I1256" s="24" t="s">
        <v>531</v>
      </c>
      <c r="J1256" s="24" t="s">
        <v>532</v>
      </c>
      <c r="K1256" s="85">
        <v>38</v>
      </c>
      <c r="L1256" s="178">
        <v>8.61</v>
      </c>
      <c r="M1256" s="178">
        <f>15+4*D1256/3+4*(E1256/2)/3</f>
        <v>15</v>
      </c>
      <c r="N1256" s="178">
        <f>L1256-M1256</f>
        <v>-6.3900000000000006</v>
      </c>
      <c r="O1256" s="177">
        <f>SUMPRODUCT(TEXT(N1256-{0,5,15,25,35},"0;\0")*{0,2,3,3,7})</f>
        <v>0</v>
      </c>
      <c r="P1256" s="24"/>
    </row>
    <row r="1257" spans="1:16">
      <c r="A1257" s="184" t="s">
        <v>2340</v>
      </c>
      <c r="B1257" s="177"/>
      <c r="C1257" s="177"/>
      <c r="D1257" s="177"/>
      <c r="E1257" s="177"/>
      <c r="F1257" s="22" t="s">
        <v>120</v>
      </c>
      <c r="G1257" s="24" t="s">
        <v>514</v>
      </c>
      <c r="H1257" s="24">
        <v>4</v>
      </c>
      <c r="I1257" s="24">
        <v>416</v>
      </c>
      <c r="J1257" s="24" t="s">
        <v>543</v>
      </c>
      <c r="K1257" s="85">
        <v>52</v>
      </c>
      <c r="L1257" s="178"/>
      <c r="M1257" s="178"/>
      <c r="N1257" s="178"/>
      <c r="O1257" s="177"/>
      <c r="P1257" s="24"/>
    </row>
    <row r="1258" spans="1:16">
      <c r="A1258" s="184" t="s">
        <v>2340</v>
      </c>
      <c r="B1258" s="177"/>
      <c r="C1258" s="177"/>
      <c r="D1258" s="177"/>
      <c r="E1258" s="177"/>
      <c r="F1258" s="24" t="s">
        <v>88</v>
      </c>
      <c r="G1258" s="24" t="s">
        <v>516</v>
      </c>
      <c r="H1258" s="24">
        <v>3</v>
      </c>
      <c r="I1258" s="24">
        <v>311</v>
      </c>
      <c r="J1258" s="37" t="s">
        <v>542</v>
      </c>
      <c r="K1258" s="85">
        <v>89.61</v>
      </c>
      <c r="L1258" s="178"/>
      <c r="M1258" s="178"/>
      <c r="N1258" s="178"/>
      <c r="O1258" s="177"/>
      <c r="P1258" s="24"/>
    </row>
    <row r="1259" spans="1:16">
      <c r="A1259" s="184" t="s">
        <v>2340</v>
      </c>
      <c r="B1259" s="177"/>
      <c r="C1259" s="177"/>
      <c r="D1259" s="177"/>
      <c r="E1259" s="177"/>
      <c r="F1259" s="24" t="s">
        <v>120</v>
      </c>
      <c r="G1259" s="24" t="s">
        <v>524</v>
      </c>
      <c r="H1259" s="24">
        <v>3</v>
      </c>
      <c r="I1259" s="24">
        <v>318</v>
      </c>
      <c r="J1259" s="37" t="s">
        <v>532</v>
      </c>
      <c r="K1259" s="85">
        <v>53.02</v>
      </c>
      <c r="L1259" s="178"/>
      <c r="M1259" s="178"/>
      <c r="N1259" s="178"/>
      <c r="O1259" s="177"/>
      <c r="P1259" s="24"/>
    </row>
    <row r="1260" spans="1:16">
      <c r="A1260" s="184" t="s">
        <v>2266</v>
      </c>
      <c r="B1260" s="177" t="s">
        <v>706</v>
      </c>
      <c r="C1260" s="177">
        <v>20010059</v>
      </c>
      <c r="D1260" s="177">
        <v>7</v>
      </c>
      <c r="E1260" s="177">
        <v>0</v>
      </c>
      <c r="F1260" s="22" t="s">
        <v>88</v>
      </c>
      <c r="G1260" s="24" t="s">
        <v>516</v>
      </c>
      <c r="H1260" s="24">
        <v>3</v>
      </c>
      <c r="I1260" s="24" t="s">
        <v>534</v>
      </c>
      <c r="J1260" s="24" t="s">
        <v>535</v>
      </c>
      <c r="K1260" s="85">
        <v>36</v>
      </c>
      <c r="L1260" s="178">
        <v>19.71</v>
      </c>
      <c r="M1260" s="178">
        <f>15+4*D1260/3+4*(E1260/2)/3</f>
        <v>24.333333333333336</v>
      </c>
      <c r="N1260" s="178">
        <f>L1260-M1260</f>
        <v>-4.6233333333333348</v>
      </c>
      <c r="O1260" s="177">
        <f>SUMPRODUCT(TEXT(N1260-{0,5,15,25,35},"0;\0")*{0,2,3,3,7})</f>
        <v>0</v>
      </c>
      <c r="P1260" s="24"/>
    </row>
    <row r="1261" spans="1:16">
      <c r="A1261" s="184" t="s">
        <v>2281</v>
      </c>
      <c r="B1261" s="177"/>
      <c r="C1261" s="177"/>
      <c r="D1261" s="177"/>
      <c r="E1261" s="177"/>
      <c r="F1261" s="22" t="s">
        <v>120</v>
      </c>
      <c r="G1261" s="24" t="s">
        <v>514</v>
      </c>
      <c r="H1261" s="24">
        <v>2</v>
      </c>
      <c r="I1261" s="24">
        <v>231</v>
      </c>
      <c r="J1261" s="27" t="s">
        <v>518</v>
      </c>
      <c r="K1261" s="85">
        <v>63</v>
      </c>
      <c r="L1261" s="178"/>
      <c r="M1261" s="178"/>
      <c r="N1261" s="178"/>
      <c r="O1261" s="177"/>
      <c r="P1261" s="24"/>
    </row>
    <row r="1262" spans="1:16">
      <c r="A1262" s="184" t="s">
        <v>2281</v>
      </c>
      <c r="B1262" s="177"/>
      <c r="C1262" s="177"/>
      <c r="D1262" s="177"/>
      <c r="E1262" s="177"/>
      <c r="F1262" s="24" t="s">
        <v>88</v>
      </c>
      <c r="G1262" s="24" t="s">
        <v>516</v>
      </c>
      <c r="H1262" s="24">
        <v>3</v>
      </c>
      <c r="I1262" s="24">
        <v>311</v>
      </c>
      <c r="J1262" s="37" t="s">
        <v>542</v>
      </c>
      <c r="K1262" s="85">
        <v>89.61</v>
      </c>
      <c r="L1262" s="178"/>
      <c r="M1262" s="178"/>
      <c r="N1262" s="178"/>
      <c r="O1262" s="177"/>
      <c r="P1262" s="24"/>
    </row>
    <row r="1263" spans="1:16">
      <c r="A1263" s="184" t="s">
        <v>2281</v>
      </c>
      <c r="B1263" s="177" t="s">
        <v>707</v>
      </c>
      <c r="C1263" s="177">
        <v>20060033</v>
      </c>
      <c r="D1263" s="177">
        <v>6</v>
      </c>
      <c r="E1263" s="177">
        <v>0</v>
      </c>
      <c r="F1263" s="24" t="s">
        <v>120</v>
      </c>
      <c r="G1263" s="24" t="s">
        <v>514</v>
      </c>
      <c r="H1263" s="24">
        <v>4</v>
      </c>
      <c r="I1263" s="24">
        <v>413</v>
      </c>
      <c r="J1263" s="24" t="s">
        <v>602</v>
      </c>
      <c r="K1263" s="85">
        <v>25.84</v>
      </c>
      <c r="L1263" s="178">
        <v>6.72</v>
      </c>
      <c r="M1263" s="178">
        <f>15+4*D1263/3+4*(E1263/2)/3</f>
        <v>23</v>
      </c>
      <c r="N1263" s="178">
        <f>L1263-M1263</f>
        <v>-16.28</v>
      </c>
      <c r="O1263" s="177">
        <f>SUMPRODUCT(TEXT(N1263-{0,5,15,25,35},"0;\0")*{0,2,3,3,7})</f>
        <v>0</v>
      </c>
      <c r="P1263" s="24"/>
    </row>
    <row r="1264" spans="1:16">
      <c r="A1264" s="184" t="s">
        <v>2317</v>
      </c>
      <c r="B1264" s="177"/>
      <c r="C1264" s="177"/>
      <c r="D1264" s="177"/>
      <c r="E1264" s="177"/>
      <c r="F1264" s="24" t="s">
        <v>120</v>
      </c>
      <c r="G1264" s="24" t="s">
        <v>514</v>
      </c>
      <c r="H1264" s="24">
        <v>2</v>
      </c>
      <c r="I1264" s="24">
        <v>221</v>
      </c>
      <c r="J1264" s="44" t="s">
        <v>559</v>
      </c>
      <c r="K1264" s="85">
        <v>25.71</v>
      </c>
      <c r="L1264" s="178"/>
      <c r="M1264" s="178"/>
      <c r="N1264" s="178"/>
      <c r="O1264" s="177"/>
      <c r="P1264" s="24"/>
    </row>
    <row r="1265" spans="1:16">
      <c r="A1265" s="184" t="s">
        <v>2317</v>
      </c>
      <c r="B1265" s="177"/>
      <c r="C1265" s="177"/>
      <c r="D1265" s="177"/>
      <c r="E1265" s="177"/>
      <c r="F1265" s="24" t="s">
        <v>120</v>
      </c>
      <c r="G1265" s="24" t="s">
        <v>524</v>
      </c>
      <c r="H1265" s="24">
        <v>3</v>
      </c>
      <c r="I1265" s="24">
        <v>317</v>
      </c>
      <c r="J1265" s="37" t="s">
        <v>525</v>
      </c>
      <c r="K1265" s="85">
        <v>53.02</v>
      </c>
      <c r="L1265" s="178"/>
      <c r="M1265" s="178"/>
      <c r="N1265" s="178"/>
      <c r="O1265" s="177"/>
      <c r="P1265" s="24"/>
    </row>
    <row r="1266" spans="1:16">
      <c r="A1266" s="184" t="s">
        <v>2341</v>
      </c>
      <c r="B1266" s="177" t="s">
        <v>2342</v>
      </c>
      <c r="C1266" s="179">
        <v>19860025</v>
      </c>
      <c r="D1266" s="177">
        <v>14</v>
      </c>
      <c r="E1266" s="177">
        <v>0</v>
      </c>
      <c r="F1266" s="22" t="s">
        <v>120</v>
      </c>
      <c r="G1266" s="24" t="s">
        <v>708</v>
      </c>
      <c r="H1266" s="24">
        <v>3</v>
      </c>
      <c r="I1266" s="24" t="s">
        <v>709</v>
      </c>
      <c r="J1266" s="24" t="s">
        <v>2343</v>
      </c>
      <c r="K1266" s="85">
        <v>57.98</v>
      </c>
      <c r="L1266" s="177">
        <v>57</v>
      </c>
      <c r="M1266" s="178">
        <f t="shared" ref="M1266:M1303" si="17">15+8*D1266/3+8*(E1266/2)/3</f>
        <v>52.333333333333336</v>
      </c>
      <c r="N1266" s="178">
        <f t="shared" ref="N1266:N1292" si="18">L1266-M1266</f>
        <v>4.6666666666666643</v>
      </c>
      <c r="O1266" s="177">
        <f>SUMPRODUCT(TEXT(N1266-{0,5,15,25,35},"0;\0")*{0,2,3,3,7})</f>
        <v>0</v>
      </c>
      <c r="P1266" s="177"/>
    </row>
    <row r="1267" spans="1:16">
      <c r="A1267" s="184" t="s">
        <v>2341</v>
      </c>
      <c r="B1267" s="177"/>
      <c r="C1267" s="179"/>
      <c r="D1267" s="177"/>
      <c r="E1267" s="177"/>
      <c r="F1267" s="22" t="s">
        <v>196</v>
      </c>
      <c r="G1267" s="24" t="s">
        <v>2344</v>
      </c>
      <c r="H1267" s="24">
        <v>3</v>
      </c>
      <c r="I1267" s="24">
        <v>301</v>
      </c>
      <c r="J1267" s="24" t="s">
        <v>2345</v>
      </c>
      <c r="K1267" s="85">
        <v>21</v>
      </c>
      <c r="L1267" s="177"/>
      <c r="M1267" s="178"/>
      <c r="N1267" s="178"/>
      <c r="O1267" s="177"/>
      <c r="P1267" s="177"/>
    </row>
    <row r="1268" spans="1:16">
      <c r="A1268" s="184" t="s">
        <v>2346</v>
      </c>
      <c r="B1268" s="177" t="s">
        <v>2347</v>
      </c>
      <c r="C1268" s="179">
        <v>20100104</v>
      </c>
      <c r="D1268" s="177">
        <v>14</v>
      </c>
      <c r="E1268" s="177">
        <v>0</v>
      </c>
      <c r="F1268" s="22" t="s">
        <v>120</v>
      </c>
      <c r="G1268" s="24" t="s">
        <v>2348</v>
      </c>
      <c r="H1268" s="24">
        <v>1</v>
      </c>
      <c r="I1268" s="24" t="s">
        <v>2349</v>
      </c>
      <c r="J1268" s="24" t="s">
        <v>2350</v>
      </c>
      <c r="K1268" s="85">
        <v>212.49</v>
      </c>
      <c r="L1268" s="177">
        <v>57</v>
      </c>
      <c r="M1268" s="178">
        <f>15+8*D1268/3+8*(E1268/2)/3</f>
        <v>52.333333333333336</v>
      </c>
      <c r="N1268" s="178">
        <f>L1268-M1268</f>
        <v>4.6666666666666643</v>
      </c>
      <c r="O1268" s="177">
        <f>SUMPRODUCT(TEXT(N1268-{0,5,15,25,35},"0;\0")*{0,2,3,3,7})</f>
        <v>0</v>
      </c>
      <c r="P1268" s="177"/>
    </row>
    <row r="1269" spans="1:16">
      <c r="A1269" s="184" t="s">
        <v>2341</v>
      </c>
      <c r="B1269" s="177"/>
      <c r="C1269" s="179"/>
      <c r="D1269" s="177"/>
      <c r="E1269" s="177"/>
      <c r="F1269" s="22" t="s">
        <v>120</v>
      </c>
      <c r="G1269" s="24" t="s">
        <v>708</v>
      </c>
      <c r="H1269" s="24">
        <v>3</v>
      </c>
      <c r="I1269" s="24" t="s">
        <v>710</v>
      </c>
      <c r="J1269" s="24" t="s">
        <v>2343</v>
      </c>
      <c r="K1269" s="85">
        <v>57.98</v>
      </c>
      <c r="L1269" s="177"/>
      <c r="M1269" s="178"/>
      <c r="N1269" s="178"/>
      <c r="O1269" s="177"/>
      <c r="P1269" s="177"/>
    </row>
    <row r="1270" spans="1:16">
      <c r="A1270" s="184" t="s">
        <v>2346</v>
      </c>
      <c r="B1270" s="177" t="s">
        <v>2351</v>
      </c>
      <c r="C1270" s="179">
        <v>20010000</v>
      </c>
      <c r="D1270" s="177">
        <v>17</v>
      </c>
      <c r="E1270" s="177">
        <v>11</v>
      </c>
      <c r="F1270" s="22" t="s">
        <v>120</v>
      </c>
      <c r="G1270" s="24" t="s">
        <v>2352</v>
      </c>
      <c r="H1270" s="24">
        <v>3</v>
      </c>
      <c r="I1270" s="24" t="s">
        <v>711</v>
      </c>
      <c r="J1270" s="24" t="s">
        <v>2918</v>
      </c>
      <c r="K1270" s="85">
        <v>57.98</v>
      </c>
      <c r="L1270" s="177">
        <v>66.58</v>
      </c>
      <c r="M1270" s="178">
        <f t="shared" si="17"/>
        <v>75</v>
      </c>
      <c r="N1270" s="178">
        <f t="shared" si="18"/>
        <v>-8.4200000000000017</v>
      </c>
      <c r="O1270" s="177">
        <f>SUMPRODUCT(TEXT(N1270-{0,5,15,25,35},"0;\0")*{0,2,3,3,7})</f>
        <v>0</v>
      </c>
      <c r="P1270" s="177"/>
    </row>
    <row r="1271" spans="1:16">
      <c r="A1271" s="184" t="s">
        <v>2341</v>
      </c>
      <c r="B1271" s="177"/>
      <c r="C1271" s="179"/>
      <c r="D1271" s="177"/>
      <c r="E1271" s="177"/>
      <c r="F1271" s="22" t="s">
        <v>196</v>
      </c>
      <c r="G1271" s="24" t="s">
        <v>2344</v>
      </c>
      <c r="H1271" s="24">
        <v>3</v>
      </c>
      <c r="I1271" s="24">
        <v>302</v>
      </c>
      <c r="J1271" s="24" t="s">
        <v>2345</v>
      </c>
      <c r="K1271" s="85">
        <v>8.6</v>
      </c>
      <c r="L1271" s="177"/>
      <c r="M1271" s="178"/>
      <c r="N1271" s="178"/>
      <c r="O1271" s="177"/>
      <c r="P1271" s="177"/>
    </row>
    <row r="1272" spans="1:16">
      <c r="A1272" s="184" t="s">
        <v>2341</v>
      </c>
      <c r="B1272" s="177" t="s">
        <v>712</v>
      </c>
      <c r="C1272" s="179">
        <v>19990009</v>
      </c>
      <c r="D1272" s="177">
        <v>21</v>
      </c>
      <c r="E1272" s="177">
        <v>0</v>
      </c>
      <c r="F1272" s="22" t="s">
        <v>120</v>
      </c>
      <c r="G1272" s="24" t="s">
        <v>713</v>
      </c>
      <c r="H1272" s="24">
        <v>4</v>
      </c>
      <c r="I1272" s="24" t="s">
        <v>714</v>
      </c>
      <c r="J1272" s="24" t="s">
        <v>2353</v>
      </c>
      <c r="K1272" s="85">
        <v>29</v>
      </c>
      <c r="L1272" s="177">
        <v>75</v>
      </c>
      <c r="M1272" s="178">
        <f t="shared" si="17"/>
        <v>71</v>
      </c>
      <c r="N1272" s="178">
        <f t="shared" si="18"/>
        <v>4</v>
      </c>
      <c r="O1272" s="177">
        <f>SUMPRODUCT(TEXT(N1272-{0,5,15,25,35},"0;\0")*{0,2,3,3,7})</f>
        <v>0</v>
      </c>
      <c r="P1272" s="177"/>
    </row>
    <row r="1273" spans="1:16">
      <c r="A1273" s="184" t="s">
        <v>2354</v>
      </c>
      <c r="B1273" s="177"/>
      <c r="C1273" s="179"/>
      <c r="D1273" s="177"/>
      <c r="E1273" s="177"/>
      <c r="F1273" s="22" t="s">
        <v>120</v>
      </c>
      <c r="G1273" s="24" t="s">
        <v>713</v>
      </c>
      <c r="H1273" s="24">
        <v>4</v>
      </c>
      <c r="I1273" s="24" t="s">
        <v>2355</v>
      </c>
      <c r="J1273" s="24" t="s">
        <v>2353</v>
      </c>
      <c r="K1273" s="85">
        <v>29</v>
      </c>
      <c r="L1273" s="177"/>
      <c r="M1273" s="178"/>
      <c r="N1273" s="178"/>
      <c r="O1273" s="177"/>
      <c r="P1273" s="177"/>
    </row>
    <row r="1274" spans="1:16">
      <c r="A1274" s="184" t="s">
        <v>2354</v>
      </c>
      <c r="B1274" s="177"/>
      <c r="C1274" s="179"/>
      <c r="D1274" s="177"/>
      <c r="E1274" s="177"/>
      <c r="F1274" s="22" t="s">
        <v>120</v>
      </c>
      <c r="G1274" s="24" t="s">
        <v>713</v>
      </c>
      <c r="H1274" s="24">
        <v>4</v>
      </c>
      <c r="I1274" s="24" t="s">
        <v>715</v>
      </c>
      <c r="J1274" s="24" t="s">
        <v>2353</v>
      </c>
      <c r="K1274" s="85">
        <v>29</v>
      </c>
      <c r="L1274" s="177"/>
      <c r="M1274" s="178"/>
      <c r="N1274" s="178"/>
      <c r="O1274" s="177"/>
      <c r="P1274" s="177"/>
    </row>
    <row r="1275" spans="1:16">
      <c r="A1275" s="21" t="s">
        <v>2354</v>
      </c>
      <c r="B1275" s="24" t="s">
        <v>716</v>
      </c>
      <c r="C1275" s="22">
        <v>19880029</v>
      </c>
      <c r="D1275" s="24">
        <v>12</v>
      </c>
      <c r="E1275" s="24">
        <v>5</v>
      </c>
      <c r="F1275" s="22" t="s">
        <v>120</v>
      </c>
      <c r="G1275" s="24" t="s">
        <v>708</v>
      </c>
      <c r="H1275" s="24">
        <v>3</v>
      </c>
      <c r="I1275" s="24" t="s">
        <v>717</v>
      </c>
      <c r="J1275" s="24" t="s">
        <v>2356</v>
      </c>
      <c r="K1275" s="85">
        <v>57.98</v>
      </c>
      <c r="L1275" s="24">
        <v>57.98</v>
      </c>
      <c r="M1275" s="25">
        <f t="shared" si="17"/>
        <v>53.666666666666664</v>
      </c>
      <c r="N1275" s="25">
        <f t="shared" si="18"/>
        <v>4.3133333333333326</v>
      </c>
      <c r="O1275" s="24">
        <f>SUMPRODUCT(TEXT(N1275-{0,5,15,25,35},"0;\0")*{0,2,3,3,7})</f>
        <v>0</v>
      </c>
      <c r="P1275" s="24"/>
    </row>
    <row r="1276" spans="1:16">
      <c r="A1276" s="21" t="s">
        <v>2357</v>
      </c>
      <c r="B1276" s="24" t="s">
        <v>718</v>
      </c>
      <c r="C1276" s="24">
        <v>19880035</v>
      </c>
      <c r="D1276" s="24">
        <v>9</v>
      </c>
      <c r="E1276" s="24">
        <v>5</v>
      </c>
      <c r="F1276" s="22" t="s">
        <v>120</v>
      </c>
      <c r="G1276" s="24" t="s">
        <v>713</v>
      </c>
      <c r="H1276" s="24">
        <v>5</v>
      </c>
      <c r="I1276" s="24" t="s">
        <v>719</v>
      </c>
      <c r="J1276" s="24" t="s">
        <v>2358</v>
      </c>
      <c r="K1276" s="85">
        <v>57.4</v>
      </c>
      <c r="L1276" s="24">
        <v>50</v>
      </c>
      <c r="M1276" s="25">
        <f t="shared" si="17"/>
        <v>45.666666666666664</v>
      </c>
      <c r="N1276" s="25">
        <f t="shared" si="18"/>
        <v>4.3333333333333357</v>
      </c>
      <c r="O1276" s="24">
        <f>SUMPRODUCT(TEXT(N1276-{0,5,15,25,35},"0;\0")*{0,2,3,3,7})</f>
        <v>0</v>
      </c>
      <c r="P1276" s="24"/>
    </row>
    <row r="1277" spans="1:16">
      <c r="A1277" s="184" t="s">
        <v>2359</v>
      </c>
      <c r="B1277" s="177" t="s">
        <v>720</v>
      </c>
      <c r="C1277" s="177">
        <v>20040009</v>
      </c>
      <c r="D1277" s="177">
        <v>8</v>
      </c>
      <c r="E1277" s="177">
        <v>0</v>
      </c>
      <c r="F1277" s="22" t="s">
        <v>120</v>
      </c>
      <c r="G1277" s="24" t="s">
        <v>713</v>
      </c>
      <c r="H1277" s="24">
        <v>4</v>
      </c>
      <c r="I1277" s="24" t="s">
        <v>2360</v>
      </c>
      <c r="J1277" s="24" t="s">
        <v>2361</v>
      </c>
      <c r="K1277" s="85">
        <v>29.01</v>
      </c>
      <c r="L1277" s="177">
        <v>40.01</v>
      </c>
      <c r="M1277" s="178">
        <f t="shared" si="17"/>
        <v>36.333333333333329</v>
      </c>
      <c r="N1277" s="178">
        <f t="shared" si="18"/>
        <v>3.6766666666666694</v>
      </c>
      <c r="O1277" s="177">
        <f>SUMPRODUCT(TEXT(N1277-{0,5,15,25,35},"0;\0")*{0,2,3,3,7})</f>
        <v>0</v>
      </c>
      <c r="P1277" s="177"/>
    </row>
    <row r="1278" spans="1:16">
      <c r="A1278" s="184" t="s">
        <v>2362</v>
      </c>
      <c r="B1278" s="177"/>
      <c r="C1278" s="177"/>
      <c r="D1278" s="177"/>
      <c r="E1278" s="177"/>
      <c r="F1278" s="22" t="s">
        <v>120</v>
      </c>
      <c r="G1278" s="24" t="s">
        <v>713</v>
      </c>
      <c r="H1278" s="24">
        <v>4</v>
      </c>
      <c r="I1278" s="24" t="s">
        <v>721</v>
      </c>
      <c r="J1278" s="24" t="s">
        <v>2361</v>
      </c>
      <c r="K1278" s="85">
        <v>28.62</v>
      </c>
      <c r="L1278" s="177"/>
      <c r="M1278" s="178"/>
      <c r="N1278" s="178"/>
      <c r="O1278" s="177"/>
      <c r="P1278" s="177"/>
    </row>
    <row r="1279" spans="1:16">
      <c r="A1279" s="184" t="s">
        <v>2362</v>
      </c>
      <c r="B1279" s="177" t="s">
        <v>2363</v>
      </c>
      <c r="C1279" s="177" t="s">
        <v>722</v>
      </c>
      <c r="D1279" s="177">
        <v>22</v>
      </c>
      <c r="E1279" s="177">
        <v>4</v>
      </c>
      <c r="F1279" s="22" t="s">
        <v>120</v>
      </c>
      <c r="G1279" s="24" t="s">
        <v>713</v>
      </c>
      <c r="H1279" s="24">
        <v>5</v>
      </c>
      <c r="I1279" s="24" t="s">
        <v>2364</v>
      </c>
      <c r="J1279" s="24" t="s">
        <v>2361</v>
      </c>
      <c r="K1279" s="85">
        <v>59.9</v>
      </c>
      <c r="L1279" s="177">
        <v>83</v>
      </c>
      <c r="M1279" s="178">
        <f t="shared" si="17"/>
        <v>78.999999999999986</v>
      </c>
      <c r="N1279" s="178">
        <f t="shared" si="18"/>
        <v>4.0000000000000142</v>
      </c>
      <c r="O1279" s="177">
        <f>SUMPRODUCT(TEXT(N1279-{0,5,15,25,35},"0;\0")*{0,2,3,3,7})</f>
        <v>0</v>
      </c>
      <c r="P1279" s="177" t="s">
        <v>1857</v>
      </c>
    </row>
    <row r="1280" spans="1:16">
      <c r="A1280" s="184" t="s">
        <v>2362</v>
      </c>
      <c r="B1280" s="177"/>
      <c r="C1280" s="177"/>
      <c r="D1280" s="177"/>
      <c r="E1280" s="177"/>
      <c r="F1280" s="22" t="s">
        <v>120</v>
      </c>
      <c r="G1280" s="24" t="s">
        <v>713</v>
      </c>
      <c r="H1280" s="24">
        <v>5</v>
      </c>
      <c r="I1280" s="24" t="s">
        <v>723</v>
      </c>
      <c r="J1280" s="24" t="s">
        <v>2361</v>
      </c>
      <c r="K1280" s="85">
        <v>59.91</v>
      </c>
      <c r="L1280" s="177"/>
      <c r="M1280" s="178"/>
      <c r="N1280" s="178"/>
      <c r="O1280" s="177"/>
      <c r="P1280" s="177"/>
    </row>
    <row r="1281" spans="1:16">
      <c r="A1281" s="184" t="s">
        <v>2362</v>
      </c>
      <c r="B1281" s="177" t="s">
        <v>724</v>
      </c>
      <c r="C1281" s="179">
        <v>19920035</v>
      </c>
      <c r="D1281" s="177">
        <v>12</v>
      </c>
      <c r="E1281" s="177">
        <v>12</v>
      </c>
      <c r="F1281" s="22" t="s">
        <v>120</v>
      </c>
      <c r="G1281" s="24" t="s">
        <v>713</v>
      </c>
      <c r="H1281" s="24">
        <v>4</v>
      </c>
      <c r="I1281" s="24" t="s">
        <v>2365</v>
      </c>
      <c r="J1281" s="24" t="s">
        <v>2919</v>
      </c>
      <c r="K1281" s="85">
        <v>29</v>
      </c>
      <c r="L1281" s="177">
        <v>61</v>
      </c>
      <c r="M1281" s="178">
        <f t="shared" si="17"/>
        <v>63</v>
      </c>
      <c r="N1281" s="178">
        <f t="shared" si="18"/>
        <v>-2</v>
      </c>
      <c r="O1281" s="177">
        <f>SUMPRODUCT(TEXT(N1281-{0,5,15,25,35},"0;\0")*{0,2,3,3,7})</f>
        <v>0</v>
      </c>
      <c r="P1281" s="177"/>
    </row>
    <row r="1282" spans="1:16">
      <c r="A1282" s="184" t="s">
        <v>2920</v>
      </c>
      <c r="B1282" s="177"/>
      <c r="C1282" s="179"/>
      <c r="D1282" s="177"/>
      <c r="E1282" s="177"/>
      <c r="F1282" s="22" t="s">
        <v>120</v>
      </c>
      <c r="G1282" s="24" t="s">
        <v>713</v>
      </c>
      <c r="H1282" s="24">
        <v>5</v>
      </c>
      <c r="I1282" s="24" t="s">
        <v>725</v>
      </c>
      <c r="J1282" s="24" t="s">
        <v>2919</v>
      </c>
      <c r="K1282" s="85">
        <v>59.91</v>
      </c>
      <c r="L1282" s="177"/>
      <c r="M1282" s="178"/>
      <c r="N1282" s="178"/>
      <c r="O1282" s="177"/>
      <c r="P1282" s="177"/>
    </row>
    <row r="1283" spans="1:16">
      <c r="A1283" s="184" t="s">
        <v>2920</v>
      </c>
      <c r="B1283" s="177" t="s">
        <v>726</v>
      </c>
      <c r="C1283" s="179">
        <v>19890010</v>
      </c>
      <c r="D1283" s="177">
        <v>15</v>
      </c>
      <c r="E1283" s="177">
        <v>10</v>
      </c>
      <c r="F1283" s="22" t="s">
        <v>120</v>
      </c>
      <c r="G1283" s="24" t="s">
        <v>708</v>
      </c>
      <c r="H1283" s="24">
        <v>3</v>
      </c>
      <c r="I1283" s="24" t="s">
        <v>727</v>
      </c>
      <c r="J1283" s="24" t="s">
        <v>2366</v>
      </c>
      <c r="K1283" s="85">
        <v>67.709999999999994</v>
      </c>
      <c r="L1283" s="177">
        <v>72.709999999999994</v>
      </c>
      <c r="M1283" s="178">
        <f t="shared" si="17"/>
        <v>68.333333333333329</v>
      </c>
      <c r="N1283" s="178">
        <f t="shared" si="18"/>
        <v>4.3766666666666652</v>
      </c>
      <c r="O1283" s="177">
        <f>SUMPRODUCT(TEXT(N1283-{0,5,15,25,35},"0;\0")*{0,2,3,3,7})</f>
        <v>0</v>
      </c>
      <c r="P1283" s="177"/>
    </row>
    <row r="1284" spans="1:16">
      <c r="A1284" s="184" t="s">
        <v>2367</v>
      </c>
      <c r="B1284" s="177"/>
      <c r="C1284" s="179"/>
      <c r="D1284" s="177"/>
      <c r="E1284" s="177"/>
      <c r="F1284" s="22" t="s">
        <v>120</v>
      </c>
      <c r="G1284" s="24" t="s">
        <v>713</v>
      </c>
      <c r="H1284" s="24">
        <v>3</v>
      </c>
      <c r="I1284" s="24" t="s">
        <v>2368</v>
      </c>
      <c r="J1284" s="24" t="s">
        <v>2369</v>
      </c>
      <c r="K1284" s="85">
        <v>29</v>
      </c>
      <c r="L1284" s="177"/>
      <c r="M1284" s="178"/>
      <c r="N1284" s="178"/>
      <c r="O1284" s="177"/>
      <c r="P1284" s="177"/>
    </row>
    <row r="1285" spans="1:16">
      <c r="A1285" s="21" t="s">
        <v>2367</v>
      </c>
      <c r="B1285" s="24" t="s">
        <v>728</v>
      </c>
      <c r="C1285" s="22">
        <v>20000050</v>
      </c>
      <c r="D1285" s="24">
        <v>8</v>
      </c>
      <c r="E1285" s="24">
        <v>0</v>
      </c>
      <c r="F1285" s="22" t="s">
        <v>120</v>
      </c>
      <c r="G1285" s="24" t="s">
        <v>2370</v>
      </c>
      <c r="H1285" s="24">
        <v>5</v>
      </c>
      <c r="I1285" s="24" t="s">
        <v>2371</v>
      </c>
      <c r="J1285" s="24" t="s">
        <v>2372</v>
      </c>
      <c r="K1285" s="85">
        <v>59.91</v>
      </c>
      <c r="L1285" s="24">
        <v>41</v>
      </c>
      <c r="M1285" s="25">
        <f t="shared" si="17"/>
        <v>36.333333333333329</v>
      </c>
      <c r="N1285" s="25">
        <f t="shared" si="18"/>
        <v>4.6666666666666714</v>
      </c>
      <c r="O1285" s="24">
        <f>SUMPRODUCT(TEXT(N1285-{0,5,15,25,35},"0;\0")*{0,2,3,3,7})</f>
        <v>0</v>
      </c>
      <c r="P1285" s="24"/>
    </row>
    <row r="1286" spans="1:16">
      <c r="A1286" s="184" t="s">
        <v>2373</v>
      </c>
      <c r="B1286" s="177" t="s">
        <v>729</v>
      </c>
      <c r="C1286" s="177">
        <v>19930005</v>
      </c>
      <c r="D1286" s="177">
        <v>11</v>
      </c>
      <c r="E1286" s="177">
        <v>10</v>
      </c>
      <c r="F1286" s="22" t="s">
        <v>120</v>
      </c>
      <c r="G1286" s="24" t="s">
        <v>713</v>
      </c>
      <c r="H1286" s="24">
        <v>4</v>
      </c>
      <c r="I1286" s="24" t="s">
        <v>730</v>
      </c>
      <c r="J1286" s="24" t="s">
        <v>2374</v>
      </c>
      <c r="K1286" s="85">
        <v>29</v>
      </c>
      <c r="L1286" s="177">
        <v>41.49</v>
      </c>
      <c r="M1286" s="178">
        <f t="shared" si="17"/>
        <v>57.666666666666664</v>
      </c>
      <c r="N1286" s="178">
        <f t="shared" si="18"/>
        <v>-16.176666666666662</v>
      </c>
      <c r="O1286" s="177">
        <f>SUMPRODUCT(TEXT(N1286-{0,5,15,25,35},"0;\0")*{0,2,3,3,7})</f>
        <v>0</v>
      </c>
      <c r="P1286" s="177"/>
    </row>
    <row r="1287" spans="1:16">
      <c r="A1287" s="184" t="s">
        <v>2375</v>
      </c>
      <c r="B1287" s="177"/>
      <c r="C1287" s="177"/>
      <c r="D1287" s="177"/>
      <c r="E1287" s="177"/>
      <c r="F1287" s="22" t="s">
        <v>120</v>
      </c>
      <c r="G1287" s="24" t="s">
        <v>2376</v>
      </c>
      <c r="H1287" s="24">
        <v>1</v>
      </c>
      <c r="I1287" s="24" t="s">
        <v>2377</v>
      </c>
      <c r="J1287" s="24" t="s">
        <v>2378</v>
      </c>
      <c r="K1287" s="85">
        <v>212.49</v>
      </c>
      <c r="L1287" s="177"/>
      <c r="M1287" s="178"/>
      <c r="N1287" s="178"/>
      <c r="O1287" s="177"/>
      <c r="P1287" s="177"/>
    </row>
    <row r="1288" spans="1:16">
      <c r="A1288" s="21" t="s">
        <v>2375</v>
      </c>
      <c r="B1288" s="24" t="s">
        <v>731</v>
      </c>
      <c r="C1288" s="24">
        <v>19960056</v>
      </c>
      <c r="D1288" s="24">
        <v>8</v>
      </c>
      <c r="E1288" s="24">
        <v>8</v>
      </c>
      <c r="F1288" s="22" t="s">
        <v>120</v>
      </c>
      <c r="G1288" s="24" t="s">
        <v>708</v>
      </c>
      <c r="H1288" s="24">
        <v>2</v>
      </c>
      <c r="I1288" s="24" t="s">
        <v>2379</v>
      </c>
      <c r="J1288" s="24" t="s">
        <v>2380</v>
      </c>
      <c r="K1288" s="85">
        <v>58.39</v>
      </c>
      <c r="L1288" s="24">
        <v>51.39</v>
      </c>
      <c r="M1288" s="25">
        <f t="shared" si="17"/>
        <v>46.999999999999993</v>
      </c>
      <c r="N1288" s="25">
        <f t="shared" si="18"/>
        <v>4.3900000000000077</v>
      </c>
      <c r="O1288" s="24">
        <f>SUMPRODUCT(TEXT(N1288-{0,5,15,25,35},"0;\0")*{0,2,3,3,7})</f>
        <v>0</v>
      </c>
      <c r="P1288" s="24"/>
    </row>
    <row r="1289" spans="1:16">
      <c r="A1289" s="21" t="s">
        <v>2381</v>
      </c>
      <c r="B1289" s="24" t="s">
        <v>732</v>
      </c>
      <c r="C1289" s="24">
        <v>20060014</v>
      </c>
      <c r="D1289" s="24">
        <v>14</v>
      </c>
      <c r="E1289" s="24">
        <v>10</v>
      </c>
      <c r="F1289" s="22" t="s">
        <v>120</v>
      </c>
      <c r="G1289" s="24" t="s">
        <v>708</v>
      </c>
      <c r="H1289" s="24">
        <v>3</v>
      </c>
      <c r="I1289" s="24" t="s">
        <v>733</v>
      </c>
      <c r="J1289" s="24" t="s">
        <v>2382</v>
      </c>
      <c r="K1289" s="85">
        <v>67.709999999999994</v>
      </c>
      <c r="L1289" s="24">
        <v>67.709999999999994</v>
      </c>
      <c r="M1289" s="25">
        <f t="shared" si="17"/>
        <v>65.666666666666671</v>
      </c>
      <c r="N1289" s="25">
        <f t="shared" si="18"/>
        <v>2.0433333333333223</v>
      </c>
      <c r="O1289" s="24">
        <f>SUMPRODUCT(TEXT(N1289-{0,5,15,25,35},"0;\0")*{0,2,3,3,7})</f>
        <v>0</v>
      </c>
      <c r="P1289" s="24"/>
    </row>
    <row r="1290" spans="1:16">
      <c r="A1290" s="184" t="s">
        <v>2383</v>
      </c>
      <c r="B1290" s="177" t="s">
        <v>734</v>
      </c>
      <c r="C1290" s="177">
        <v>19890030</v>
      </c>
      <c r="D1290" s="177">
        <v>5</v>
      </c>
      <c r="E1290" s="177">
        <v>5</v>
      </c>
      <c r="F1290" s="22" t="s">
        <v>120</v>
      </c>
      <c r="G1290" s="24" t="s">
        <v>2384</v>
      </c>
      <c r="H1290" s="24">
        <v>5</v>
      </c>
      <c r="I1290" s="24" t="s">
        <v>2385</v>
      </c>
      <c r="J1290" s="24" t="s">
        <v>2386</v>
      </c>
      <c r="K1290" s="85">
        <v>59.91</v>
      </c>
      <c r="L1290" s="177">
        <v>26.31</v>
      </c>
      <c r="M1290" s="178">
        <f t="shared" si="17"/>
        <v>35</v>
      </c>
      <c r="N1290" s="178">
        <f t="shared" si="18"/>
        <v>-8.6900000000000013</v>
      </c>
      <c r="O1290" s="177">
        <f>SUMPRODUCT(TEXT(N1290-{0,5,15,25,35},"0;\0")*{0,2,3,3,7})</f>
        <v>0</v>
      </c>
      <c r="P1290" s="177"/>
    </row>
    <row r="1291" spans="1:16">
      <c r="A1291" s="184" t="s">
        <v>2387</v>
      </c>
      <c r="B1291" s="177"/>
      <c r="C1291" s="177"/>
      <c r="D1291" s="177"/>
      <c r="E1291" s="177"/>
      <c r="F1291" s="22" t="s">
        <v>120</v>
      </c>
      <c r="G1291" s="24" t="s">
        <v>713</v>
      </c>
      <c r="H1291" s="24">
        <v>5</v>
      </c>
      <c r="I1291" s="24" t="s">
        <v>719</v>
      </c>
      <c r="J1291" s="24" t="s">
        <v>2386</v>
      </c>
      <c r="K1291" s="85">
        <v>57.4</v>
      </c>
      <c r="L1291" s="177"/>
      <c r="M1291" s="178"/>
      <c r="N1291" s="178"/>
      <c r="O1291" s="177"/>
      <c r="P1291" s="177"/>
    </row>
    <row r="1292" spans="1:16">
      <c r="A1292" s="184" t="s">
        <v>2387</v>
      </c>
      <c r="B1292" s="177" t="s">
        <v>735</v>
      </c>
      <c r="C1292" s="177">
        <v>19920030</v>
      </c>
      <c r="D1292" s="177">
        <v>11</v>
      </c>
      <c r="E1292" s="177">
        <v>5</v>
      </c>
      <c r="F1292" s="22" t="s">
        <v>120</v>
      </c>
      <c r="G1292" s="24" t="s">
        <v>713</v>
      </c>
      <c r="H1292" s="24">
        <v>4</v>
      </c>
      <c r="I1292" s="24" t="s">
        <v>736</v>
      </c>
      <c r="J1292" s="24" t="s">
        <v>2388</v>
      </c>
      <c r="K1292" s="85">
        <v>29</v>
      </c>
      <c r="L1292" s="177">
        <v>54.81</v>
      </c>
      <c r="M1292" s="178">
        <f t="shared" si="17"/>
        <v>50.999999999999993</v>
      </c>
      <c r="N1292" s="178">
        <f t="shared" si="18"/>
        <v>3.8100000000000094</v>
      </c>
      <c r="O1292" s="177">
        <f>SUMPRODUCT(TEXT(N1292-{0,5,15,25,35},"0;\0")*{0,2,3,3,7})</f>
        <v>0</v>
      </c>
      <c r="P1292" s="177"/>
    </row>
    <row r="1293" spans="1:16">
      <c r="A1293" s="184" t="s">
        <v>2387</v>
      </c>
      <c r="B1293" s="177"/>
      <c r="C1293" s="177"/>
      <c r="D1293" s="177"/>
      <c r="E1293" s="177"/>
      <c r="F1293" s="22" t="s">
        <v>120</v>
      </c>
      <c r="G1293" s="24" t="s">
        <v>2389</v>
      </c>
      <c r="H1293" s="24">
        <v>5</v>
      </c>
      <c r="I1293" s="24" t="s">
        <v>2390</v>
      </c>
      <c r="J1293" s="24" t="s">
        <v>2391</v>
      </c>
      <c r="K1293" s="85">
        <v>59.9</v>
      </c>
      <c r="L1293" s="177"/>
      <c r="M1293" s="178"/>
      <c r="N1293" s="178"/>
      <c r="O1293" s="177"/>
      <c r="P1293" s="177"/>
    </row>
    <row r="1294" spans="1:16">
      <c r="A1294" s="21" t="s">
        <v>2387</v>
      </c>
      <c r="B1294" s="24" t="s">
        <v>737</v>
      </c>
      <c r="C1294" s="22">
        <v>20100308</v>
      </c>
      <c r="D1294" s="24">
        <v>3</v>
      </c>
      <c r="E1294" s="24">
        <v>0</v>
      </c>
      <c r="F1294" s="22" t="s">
        <v>120</v>
      </c>
      <c r="G1294" s="24" t="s">
        <v>708</v>
      </c>
      <c r="H1294" s="24">
        <v>3</v>
      </c>
      <c r="I1294" s="24" t="s">
        <v>738</v>
      </c>
      <c r="J1294" s="24" t="s">
        <v>2392</v>
      </c>
      <c r="K1294" s="85">
        <v>58.39</v>
      </c>
      <c r="L1294" s="24">
        <v>27.39</v>
      </c>
      <c r="M1294" s="25">
        <f t="shared" si="17"/>
        <v>23</v>
      </c>
      <c r="N1294" s="25">
        <f t="shared" ref="N1294:N1317" si="19">L1294-M1294</f>
        <v>4.3900000000000006</v>
      </c>
      <c r="O1294" s="24">
        <f>SUMPRODUCT(TEXT(N1294-{0,5,15,25,35},"0;\0")*{0,2,3,3,7})</f>
        <v>0</v>
      </c>
      <c r="P1294" s="24" t="s">
        <v>2393</v>
      </c>
    </row>
    <row r="1295" spans="1:16">
      <c r="A1295" s="21" t="s">
        <v>2921</v>
      </c>
      <c r="B1295" s="24" t="s">
        <v>2922</v>
      </c>
      <c r="C1295" s="24" t="s">
        <v>739</v>
      </c>
      <c r="D1295" s="24">
        <v>3</v>
      </c>
      <c r="E1295" s="24">
        <v>0</v>
      </c>
      <c r="F1295" s="22" t="s">
        <v>120</v>
      </c>
      <c r="G1295" s="24" t="s">
        <v>713</v>
      </c>
      <c r="H1295" s="24">
        <v>5</v>
      </c>
      <c r="I1295" s="24" t="s">
        <v>725</v>
      </c>
      <c r="J1295" s="24" t="s">
        <v>2923</v>
      </c>
      <c r="K1295" s="85">
        <v>59.91</v>
      </c>
      <c r="L1295" s="24">
        <v>20</v>
      </c>
      <c r="M1295" s="25">
        <f t="shared" si="17"/>
        <v>23</v>
      </c>
      <c r="N1295" s="25">
        <f t="shared" si="19"/>
        <v>-3</v>
      </c>
      <c r="O1295" s="24">
        <f>SUMPRODUCT(TEXT(N1295-{0,5,15,25,35},"0;\0")*{0,2,3,3,7})</f>
        <v>0</v>
      </c>
      <c r="P1295" s="24" t="s">
        <v>2393</v>
      </c>
    </row>
    <row r="1296" spans="1:16">
      <c r="A1296" s="184" t="s">
        <v>2921</v>
      </c>
      <c r="B1296" s="177" t="s">
        <v>740</v>
      </c>
      <c r="C1296" s="198">
        <v>20150021</v>
      </c>
      <c r="D1296" s="177">
        <v>3</v>
      </c>
      <c r="E1296" s="177">
        <v>10</v>
      </c>
      <c r="F1296" s="22" t="s">
        <v>120</v>
      </c>
      <c r="G1296" s="24" t="s">
        <v>713</v>
      </c>
      <c r="H1296" s="24">
        <v>4</v>
      </c>
      <c r="I1296" s="24" t="s">
        <v>741</v>
      </c>
      <c r="J1296" s="24" t="s">
        <v>2394</v>
      </c>
      <c r="K1296" s="85">
        <v>29</v>
      </c>
      <c r="L1296" s="177">
        <v>40.33</v>
      </c>
      <c r="M1296" s="178">
        <f t="shared" si="17"/>
        <v>36.333333333333336</v>
      </c>
      <c r="N1296" s="178">
        <f t="shared" si="19"/>
        <v>3.9966666666666626</v>
      </c>
      <c r="O1296" s="177">
        <f>SUMPRODUCT(TEXT(N1296-{0,5,15,25,35},"0;\0")*{0,2,3,3,7})</f>
        <v>0</v>
      </c>
      <c r="P1296" s="177"/>
    </row>
    <row r="1297" spans="1:16">
      <c r="A1297" s="184" t="s">
        <v>2395</v>
      </c>
      <c r="B1297" s="177"/>
      <c r="C1297" s="198"/>
      <c r="D1297" s="177"/>
      <c r="E1297" s="177"/>
      <c r="F1297" s="22" t="s">
        <v>196</v>
      </c>
      <c r="G1297" s="24" t="s">
        <v>2396</v>
      </c>
      <c r="H1297" s="24">
        <v>3</v>
      </c>
      <c r="I1297" s="24">
        <v>303</v>
      </c>
      <c r="J1297" s="24" t="s">
        <v>2397</v>
      </c>
      <c r="K1297" s="85">
        <v>51.55</v>
      </c>
      <c r="L1297" s="177"/>
      <c r="M1297" s="178"/>
      <c r="N1297" s="178"/>
      <c r="O1297" s="177"/>
      <c r="P1297" s="177"/>
    </row>
    <row r="1298" spans="1:16">
      <c r="A1298" s="184" t="s">
        <v>2395</v>
      </c>
      <c r="B1298" s="177" t="s">
        <v>742</v>
      </c>
      <c r="C1298" s="177">
        <v>20170105</v>
      </c>
      <c r="D1298" s="177">
        <v>0</v>
      </c>
      <c r="E1298" s="177">
        <v>9</v>
      </c>
      <c r="F1298" s="22" t="s">
        <v>196</v>
      </c>
      <c r="G1298" s="24" t="s">
        <v>2398</v>
      </c>
      <c r="H1298" s="24">
        <v>3</v>
      </c>
      <c r="I1298" s="24">
        <v>301</v>
      </c>
      <c r="J1298" s="24" t="s">
        <v>2399</v>
      </c>
      <c r="K1298" s="85">
        <v>21</v>
      </c>
      <c r="L1298" s="177">
        <v>28</v>
      </c>
      <c r="M1298" s="178">
        <f t="shared" si="17"/>
        <v>27</v>
      </c>
      <c r="N1298" s="178">
        <f t="shared" si="19"/>
        <v>1</v>
      </c>
      <c r="O1298" s="177">
        <f>SUMPRODUCT(TEXT(N1298-{0,5,15,25,35},"0;\0")*{0,2,3,3,7})</f>
        <v>0</v>
      </c>
      <c r="P1298" s="177"/>
    </row>
    <row r="1299" spans="1:16">
      <c r="A1299" s="184" t="s">
        <v>2400</v>
      </c>
      <c r="B1299" s="177"/>
      <c r="C1299" s="177"/>
      <c r="D1299" s="177"/>
      <c r="E1299" s="177"/>
      <c r="F1299" s="22" t="s">
        <v>120</v>
      </c>
      <c r="G1299" s="24" t="s">
        <v>2401</v>
      </c>
      <c r="H1299" s="24">
        <v>1</v>
      </c>
      <c r="I1299" s="24" t="s">
        <v>2402</v>
      </c>
      <c r="J1299" s="24" t="s">
        <v>2403</v>
      </c>
      <c r="K1299" s="85">
        <v>212.49</v>
      </c>
      <c r="L1299" s="177"/>
      <c r="M1299" s="178"/>
      <c r="N1299" s="178"/>
      <c r="O1299" s="177"/>
      <c r="P1299" s="177"/>
    </row>
    <row r="1300" spans="1:16">
      <c r="A1300" s="21" t="s">
        <v>2400</v>
      </c>
      <c r="B1300" s="24" t="s">
        <v>743</v>
      </c>
      <c r="C1300" s="29">
        <v>19890018</v>
      </c>
      <c r="D1300" s="24">
        <v>0</v>
      </c>
      <c r="E1300" s="24">
        <v>6</v>
      </c>
      <c r="F1300" s="22" t="s">
        <v>120</v>
      </c>
      <c r="G1300" s="24" t="s">
        <v>2404</v>
      </c>
      <c r="H1300" s="24">
        <v>3</v>
      </c>
      <c r="I1300" s="24" t="s">
        <v>744</v>
      </c>
      <c r="J1300" s="24" t="s">
        <v>2405</v>
      </c>
      <c r="K1300" s="85">
        <v>29</v>
      </c>
      <c r="L1300" s="24">
        <v>24</v>
      </c>
      <c r="M1300" s="25">
        <f t="shared" si="17"/>
        <v>23</v>
      </c>
      <c r="N1300" s="25">
        <f t="shared" si="19"/>
        <v>1</v>
      </c>
      <c r="O1300" s="24">
        <f>SUMPRODUCT(TEXT(N1300-{0,5,15,25,35},"0;\0")*{0,2,3,3,7})</f>
        <v>0</v>
      </c>
      <c r="P1300" s="24"/>
    </row>
    <row r="1301" spans="1:16">
      <c r="A1301" s="184" t="s">
        <v>2400</v>
      </c>
      <c r="B1301" s="177" t="s">
        <v>745</v>
      </c>
      <c r="C1301" s="198">
        <v>20080008</v>
      </c>
      <c r="D1301" s="177">
        <v>3</v>
      </c>
      <c r="E1301" s="177">
        <v>10</v>
      </c>
      <c r="F1301" s="22" t="s">
        <v>120</v>
      </c>
      <c r="G1301" s="24" t="s">
        <v>708</v>
      </c>
      <c r="H1301" s="24">
        <v>3</v>
      </c>
      <c r="I1301" s="24" t="s">
        <v>738</v>
      </c>
      <c r="J1301" s="24" t="s">
        <v>2406</v>
      </c>
      <c r="K1301" s="85">
        <v>58.39</v>
      </c>
      <c r="L1301" s="177">
        <v>36</v>
      </c>
      <c r="M1301" s="178">
        <f t="shared" si="17"/>
        <v>36.333333333333336</v>
      </c>
      <c r="N1301" s="178">
        <f t="shared" si="19"/>
        <v>-0.3333333333333357</v>
      </c>
      <c r="O1301" s="177">
        <f>SUMPRODUCT(TEXT(N1301-{0,5,15,25,35},"0;\0")*{0,2,3,3,7})</f>
        <v>0</v>
      </c>
      <c r="P1301" s="177"/>
    </row>
    <row r="1302" spans="1:16">
      <c r="A1302" s="184" t="s">
        <v>2407</v>
      </c>
      <c r="B1302" s="177"/>
      <c r="C1302" s="198"/>
      <c r="D1302" s="177"/>
      <c r="E1302" s="177"/>
      <c r="F1302" s="22" t="s">
        <v>120</v>
      </c>
      <c r="G1302" s="24" t="s">
        <v>2408</v>
      </c>
      <c r="H1302" s="24">
        <v>1</v>
      </c>
      <c r="I1302" s="24" t="s">
        <v>2409</v>
      </c>
      <c r="J1302" s="24" t="s">
        <v>2410</v>
      </c>
      <c r="K1302" s="85">
        <v>212.49</v>
      </c>
      <c r="L1302" s="177"/>
      <c r="M1302" s="178"/>
      <c r="N1302" s="178"/>
      <c r="O1302" s="177"/>
      <c r="P1302" s="177"/>
    </row>
    <row r="1303" spans="1:16">
      <c r="A1303" s="184" t="s">
        <v>2407</v>
      </c>
      <c r="B1303" s="177" t="s">
        <v>746</v>
      </c>
      <c r="C1303" s="198">
        <v>20110036</v>
      </c>
      <c r="D1303" s="177">
        <v>0</v>
      </c>
      <c r="E1303" s="177">
        <v>4</v>
      </c>
      <c r="F1303" s="22" t="s">
        <v>120</v>
      </c>
      <c r="G1303" s="24" t="s">
        <v>713</v>
      </c>
      <c r="H1303" s="24">
        <v>3</v>
      </c>
      <c r="I1303" s="24" t="s">
        <v>747</v>
      </c>
      <c r="J1303" s="24" t="s">
        <v>748</v>
      </c>
      <c r="K1303" s="85">
        <v>29</v>
      </c>
      <c r="L1303" s="177">
        <v>20</v>
      </c>
      <c r="M1303" s="178">
        <f t="shared" si="17"/>
        <v>20.333333333333332</v>
      </c>
      <c r="N1303" s="178">
        <f t="shared" si="19"/>
        <v>-0.33333333333333215</v>
      </c>
      <c r="O1303" s="177">
        <f>SUMPRODUCT(TEXT(N1303-{0,5,15,25,35},"0;\0")*{0,2,3,3,7})</f>
        <v>0</v>
      </c>
      <c r="P1303" s="177"/>
    </row>
    <row r="1304" spans="1:16">
      <c r="A1304" s="184" t="s">
        <v>1843</v>
      </c>
      <c r="B1304" s="177"/>
      <c r="C1304" s="198"/>
      <c r="D1304" s="177"/>
      <c r="E1304" s="177"/>
      <c r="F1304" s="22" t="s">
        <v>120</v>
      </c>
      <c r="G1304" s="24" t="s">
        <v>1844</v>
      </c>
      <c r="H1304" s="24">
        <v>1</v>
      </c>
      <c r="I1304" s="24" t="s">
        <v>1845</v>
      </c>
      <c r="J1304" s="24" t="s">
        <v>1846</v>
      </c>
      <c r="K1304" s="85">
        <v>212.49</v>
      </c>
      <c r="L1304" s="177"/>
      <c r="M1304" s="178"/>
      <c r="N1304" s="178"/>
      <c r="O1304" s="177"/>
      <c r="P1304" s="177"/>
    </row>
    <row r="1305" spans="1:16">
      <c r="A1305" s="184" t="s">
        <v>1843</v>
      </c>
      <c r="B1305" s="177" t="s">
        <v>749</v>
      </c>
      <c r="C1305" s="198">
        <v>20160012</v>
      </c>
      <c r="D1305" s="177">
        <v>0</v>
      </c>
      <c r="E1305" s="177">
        <v>6</v>
      </c>
      <c r="F1305" s="22" t="s">
        <v>120</v>
      </c>
      <c r="G1305" s="24" t="s">
        <v>713</v>
      </c>
      <c r="H1305" s="24">
        <v>3</v>
      </c>
      <c r="I1305" s="24" t="s">
        <v>747</v>
      </c>
      <c r="J1305" s="24" t="s">
        <v>748</v>
      </c>
      <c r="K1305" s="85">
        <v>29</v>
      </c>
      <c r="L1305" s="177">
        <v>25</v>
      </c>
      <c r="M1305" s="178">
        <f t="shared" ref="M1305:M1353" si="20">15+8*D1305/3+8*(E1305/2)/3</f>
        <v>23</v>
      </c>
      <c r="N1305" s="178">
        <f t="shared" si="19"/>
        <v>2</v>
      </c>
      <c r="O1305" s="177">
        <f>SUMPRODUCT(TEXT(N1305-{0,5,15,25,35},"0;\0")*{0,2,3,3,7})</f>
        <v>0</v>
      </c>
      <c r="P1305" s="177"/>
    </row>
    <row r="1306" spans="1:16">
      <c r="A1306" s="184" t="s">
        <v>2411</v>
      </c>
      <c r="B1306" s="177"/>
      <c r="C1306" s="198"/>
      <c r="D1306" s="177"/>
      <c r="E1306" s="177"/>
      <c r="F1306" s="22" t="s">
        <v>120</v>
      </c>
      <c r="G1306" s="24" t="s">
        <v>2412</v>
      </c>
      <c r="H1306" s="24">
        <v>1</v>
      </c>
      <c r="I1306" s="24" t="s">
        <v>2413</v>
      </c>
      <c r="J1306" s="24" t="s">
        <v>2414</v>
      </c>
      <c r="K1306" s="85">
        <v>212.49</v>
      </c>
      <c r="L1306" s="177"/>
      <c r="M1306" s="178"/>
      <c r="N1306" s="178"/>
      <c r="O1306" s="177"/>
      <c r="P1306" s="177"/>
    </row>
    <row r="1307" spans="1:16">
      <c r="A1307" s="184" t="s">
        <v>2411</v>
      </c>
      <c r="B1307" s="177" t="s">
        <v>750</v>
      </c>
      <c r="C1307" s="198">
        <v>20050051</v>
      </c>
      <c r="D1307" s="177">
        <v>0</v>
      </c>
      <c r="E1307" s="177">
        <v>3</v>
      </c>
      <c r="F1307" s="22" t="s">
        <v>120</v>
      </c>
      <c r="G1307" s="24" t="s">
        <v>713</v>
      </c>
      <c r="H1307" s="24">
        <v>3</v>
      </c>
      <c r="I1307" s="24" t="s">
        <v>751</v>
      </c>
      <c r="J1307" s="24" t="s">
        <v>2415</v>
      </c>
      <c r="K1307" s="85">
        <v>29</v>
      </c>
      <c r="L1307" s="177">
        <v>20</v>
      </c>
      <c r="M1307" s="178">
        <f t="shared" si="20"/>
        <v>19</v>
      </c>
      <c r="N1307" s="178">
        <f t="shared" si="19"/>
        <v>1</v>
      </c>
      <c r="O1307" s="177">
        <f>SUMPRODUCT(TEXT(N1307-{0,5,15,25,35},"0;\0")*{0,2,3,3,7})</f>
        <v>0</v>
      </c>
      <c r="P1307" s="177"/>
    </row>
    <row r="1308" spans="1:16">
      <c r="A1308" s="184" t="s">
        <v>2416</v>
      </c>
      <c r="B1308" s="177"/>
      <c r="C1308" s="198"/>
      <c r="D1308" s="177"/>
      <c r="E1308" s="177"/>
      <c r="F1308" s="22" t="s">
        <v>120</v>
      </c>
      <c r="G1308" s="24" t="s">
        <v>2417</v>
      </c>
      <c r="H1308" s="24">
        <v>1</v>
      </c>
      <c r="I1308" s="24" t="s">
        <v>2418</v>
      </c>
      <c r="J1308" s="24" t="s">
        <v>2419</v>
      </c>
      <c r="K1308" s="85">
        <v>212.49</v>
      </c>
      <c r="L1308" s="177"/>
      <c r="M1308" s="178"/>
      <c r="N1308" s="178"/>
      <c r="O1308" s="177"/>
      <c r="P1308" s="177"/>
    </row>
    <row r="1309" spans="1:16">
      <c r="A1309" s="184" t="s">
        <v>2416</v>
      </c>
      <c r="B1309" s="177" t="s">
        <v>752</v>
      </c>
      <c r="C1309" s="198">
        <v>20090049</v>
      </c>
      <c r="D1309" s="177">
        <v>0</v>
      </c>
      <c r="E1309" s="177">
        <v>0</v>
      </c>
      <c r="F1309" s="22" t="s">
        <v>120</v>
      </c>
      <c r="G1309" s="24" t="s">
        <v>713</v>
      </c>
      <c r="H1309" s="24">
        <v>3</v>
      </c>
      <c r="I1309" s="24" t="s">
        <v>751</v>
      </c>
      <c r="J1309" s="24" t="s">
        <v>2415</v>
      </c>
      <c r="K1309" s="85">
        <v>29</v>
      </c>
      <c r="L1309" s="177">
        <v>19</v>
      </c>
      <c r="M1309" s="178">
        <f t="shared" si="20"/>
        <v>15</v>
      </c>
      <c r="N1309" s="178">
        <f t="shared" si="19"/>
        <v>4</v>
      </c>
      <c r="O1309" s="177">
        <f>SUMPRODUCT(TEXT(N1309-{0,5,15,25,35},"0;\0")*{0,2,3,3,7})</f>
        <v>0</v>
      </c>
      <c r="P1309" s="177"/>
    </row>
    <row r="1310" spans="1:16">
      <c r="A1310" s="184" t="s">
        <v>2416</v>
      </c>
      <c r="B1310" s="177"/>
      <c r="C1310" s="198"/>
      <c r="D1310" s="177"/>
      <c r="E1310" s="177"/>
      <c r="F1310" s="22" t="s">
        <v>120</v>
      </c>
      <c r="G1310" s="24" t="s">
        <v>2417</v>
      </c>
      <c r="H1310" s="24">
        <v>1</v>
      </c>
      <c r="I1310" s="24" t="s">
        <v>2418</v>
      </c>
      <c r="J1310" s="24" t="s">
        <v>2419</v>
      </c>
      <c r="K1310" s="85">
        <v>212.49</v>
      </c>
      <c r="L1310" s="177"/>
      <c r="M1310" s="178"/>
      <c r="N1310" s="178"/>
      <c r="O1310" s="177"/>
      <c r="P1310" s="177"/>
    </row>
    <row r="1311" spans="1:16">
      <c r="A1311" s="184" t="s">
        <v>2416</v>
      </c>
      <c r="B1311" s="177" t="s">
        <v>753</v>
      </c>
      <c r="C1311" s="198">
        <v>20110137</v>
      </c>
      <c r="D1311" s="177">
        <v>0</v>
      </c>
      <c r="E1311" s="177">
        <v>2</v>
      </c>
      <c r="F1311" s="22" t="s">
        <v>120</v>
      </c>
      <c r="G1311" s="24" t="s">
        <v>713</v>
      </c>
      <c r="H1311" s="24">
        <v>3</v>
      </c>
      <c r="I1311" s="24" t="s">
        <v>751</v>
      </c>
      <c r="J1311" s="24" t="s">
        <v>2415</v>
      </c>
      <c r="K1311" s="85">
        <v>29</v>
      </c>
      <c r="L1311" s="177">
        <v>19</v>
      </c>
      <c r="M1311" s="178">
        <f t="shared" si="20"/>
        <v>17.666666666666668</v>
      </c>
      <c r="N1311" s="178">
        <f t="shared" si="19"/>
        <v>1.3333333333333321</v>
      </c>
      <c r="O1311" s="177">
        <f>SUMPRODUCT(TEXT(N1311-{0,5,15,25,35},"0;\0")*{0,2,3,3,7})</f>
        <v>0</v>
      </c>
      <c r="P1311" s="177"/>
    </row>
    <row r="1312" spans="1:16">
      <c r="A1312" s="184" t="s">
        <v>2416</v>
      </c>
      <c r="B1312" s="177"/>
      <c r="C1312" s="198"/>
      <c r="D1312" s="177"/>
      <c r="E1312" s="177"/>
      <c r="F1312" s="22" t="s">
        <v>120</v>
      </c>
      <c r="G1312" s="24" t="s">
        <v>2417</v>
      </c>
      <c r="H1312" s="24">
        <v>1</v>
      </c>
      <c r="I1312" s="24" t="s">
        <v>2418</v>
      </c>
      <c r="J1312" s="24" t="s">
        <v>2419</v>
      </c>
      <c r="K1312" s="85">
        <v>212.49</v>
      </c>
      <c r="L1312" s="177"/>
      <c r="M1312" s="178"/>
      <c r="N1312" s="178"/>
      <c r="O1312" s="177"/>
      <c r="P1312" s="177"/>
    </row>
    <row r="1313" spans="1:16">
      <c r="A1313" s="184" t="s">
        <v>2416</v>
      </c>
      <c r="B1313" s="177" t="s">
        <v>754</v>
      </c>
      <c r="C1313" s="198">
        <v>20120038</v>
      </c>
      <c r="D1313" s="177">
        <v>0</v>
      </c>
      <c r="E1313" s="177">
        <v>5</v>
      </c>
      <c r="F1313" s="22" t="s">
        <v>120</v>
      </c>
      <c r="G1313" s="24" t="s">
        <v>713</v>
      </c>
      <c r="H1313" s="24">
        <v>3</v>
      </c>
      <c r="I1313" s="24" t="s">
        <v>755</v>
      </c>
      <c r="J1313" s="24" t="s">
        <v>2415</v>
      </c>
      <c r="K1313" s="85">
        <v>29</v>
      </c>
      <c r="L1313" s="177">
        <v>21</v>
      </c>
      <c r="M1313" s="178">
        <f t="shared" si="20"/>
        <v>21.666666666666668</v>
      </c>
      <c r="N1313" s="178">
        <f t="shared" si="19"/>
        <v>-0.66666666666666785</v>
      </c>
      <c r="O1313" s="177">
        <f>SUMPRODUCT(TEXT(N1313-{0,5,15,25,35},"0;\0")*{0,2,3,3,7})</f>
        <v>0</v>
      </c>
      <c r="P1313" s="177"/>
    </row>
    <row r="1314" spans="1:16">
      <c r="A1314" s="184" t="s">
        <v>2416</v>
      </c>
      <c r="B1314" s="177"/>
      <c r="C1314" s="198"/>
      <c r="D1314" s="177"/>
      <c r="E1314" s="177"/>
      <c r="F1314" s="22" t="s">
        <v>120</v>
      </c>
      <c r="G1314" s="24" t="s">
        <v>2417</v>
      </c>
      <c r="H1314" s="24">
        <v>1</v>
      </c>
      <c r="I1314" s="24" t="s">
        <v>2418</v>
      </c>
      <c r="J1314" s="24" t="s">
        <v>2419</v>
      </c>
      <c r="K1314" s="85">
        <v>212.49</v>
      </c>
      <c r="L1314" s="177"/>
      <c r="M1314" s="178"/>
      <c r="N1314" s="178"/>
      <c r="O1314" s="177"/>
      <c r="P1314" s="177"/>
    </row>
    <row r="1315" spans="1:16">
      <c r="A1315" s="184" t="s">
        <v>2416</v>
      </c>
      <c r="B1315" s="177" t="s">
        <v>756</v>
      </c>
      <c r="C1315" s="198">
        <v>20150041</v>
      </c>
      <c r="D1315" s="177">
        <v>0</v>
      </c>
      <c r="E1315" s="177">
        <v>8</v>
      </c>
      <c r="F1315" s="22" t="s">
        <v>120</v>
      </c>
      <c r="G1315" s="24" t="s">
        <v>708</v>
      </c>
      <c r="H1315" s="24">
        <v>3</v>
      </c>
      <c r="I1315" s="24" t="s">
        <v>755</v>
      </c>
      <c r="J1315" s="24" t="s">
        <v>2415</v>
      </c>
      <c r="K1315" s="85">
        <v>29</v>
      </c>
      <c r="L1315" s="177">
        <v>27</v>
      </c>
      <c r="M1315" s="178">
        <f t="shared" si="20"/>
        <v>25.666666666666664</v>
      </c>
      <c r="N1315" s="178">
        <f t="shared" si="19"/>
        <v>1.3333333333333357</v>
      </c>
      <c r="O1315" s="177">
        <f>SUMPRODUCT(TEXT(N1315-{0,5,15,25,35},"0;\0")*{0,2,3,3,7})</f>
        <v>0</v>
      </c>
      <c r="P1315" s="177"/>
    </row>
    <row r="1316" spans="1:16">
      <c r="A1316" s="184" t="s">
        <v>2416</v>
      </c>
      <c r="B1316" s="177"/>
      <c r="C1316" s="198"/>
      <c r="D1316" s="177"/>
      <c r="E1316" s="177"/>
      <c r="F1316" s="22" t="s">
        <v>120</v>
      </c>
      <c r="G1316" s="24" t="s">
        <v>2417</v>
      </c>
      <c r="H1316" s="24">
        <v>1</v>
      </c>
      <c r="I1316" s="24" t="s">
        <v>2418</v>
      </c>
      <c r="J1316" s="24" t="s">
        <v>2419</v>
      </c>
      <c r="K1316" s="85">
        <v>212.49</v>
      </c>
      <c r="L1316" s="177"/>
      <c r="M1316" s="178"/>
      <c r="N1316" s="178"/>
      <c r="O1316" s="177"/>
      <c r="P1316" s="177"/>
    </row>
    <row r="1317" spans="1:16">
      <c r="A1317" s="184" t="s">
        <v>2416</v>
      </c>
      <c r="B1317" s="177" t="s">
        <v>757</v>
      </c>
      <c r="C1317" s="198">
        <v>20140077</v>
      </c>
      <c r="D1317" s="177">
        <v>0</v>
      </c>
      <c r="E1317" s="177">
        <v>3</v>
      </c>
      <c r="F1317" s="22" t="s">
        <v>120</v>
      </c>
      <c r="G1317" s="24" t="s">
        <v>708</v>
      </c>
      <c r="H1317" s="24">
        <v>3</v>
      </c>
      <c r="I1317" s="24" t="s">
        <v>755</v>
      </c>
      <c r="J1317" s="24" t="s">
        <v>2420</v>
      </c>
      <c r="K1317" s="85">
        <v>29</v>
      </c>
      <c r="L1317" s="177">
        <v>23</v>
      </c>
      <c r="M1317" s="178">
        <f t="shared" si="20"/>
        <v>19</v>
      </c>
      <c r="N1317" s="178">
        <f t="shared" si="19"/>
        <v>4</v>
      </c>
      <c r="O1317" s="177">
        <f>SUMPRODUCT(TEXT(N1317-{0,5,15,25,35},"0;\0")*{0,2,3,3,7})</f>
        <v>0</v>
      </c>
      <c r="P1317" s="177"/>
    </row>
    <row r="1318" spans="1:16">
      <c r="A1318" s="184" t="s">
        <v>2421</v>
      </c>
      <c r="B1318" s="177"/>
      <c r="C1318" s="198"/>
      <c r="D1318" s="177"/>
      <c r="E1318" s="177"/>
      <c r="F1318" s="22" t="s">
        <v>120</v>
      </c>
      <c r="G1318" s="24" t="s">
        <v>2422</v>
      </c>
      <c r="H1318" s="24">
        <v>1</v>
      </c>
      <c r="I1318" s="24" t="s">
        <v>2423</v>
      </c>
      <c r="J1318" s="24" t="s">
        <v>2424</v>
      </c>
      <c r="K1318" s="85">
        <v>212.49</v>
      </c>
      <c r="L1318" s="177"/>
      <c r="M1318" s="178"/>
      <c r="N1318" s="178"/>
      <c r="O1318" s="177"/>
      <c r="P1318" s="177"/>
    </row>
    <row r="1319" spans="1:16">
      <c r="A1319" s="184" t="s">
        <v>2421</v>
      </c>
      <c r="B1319" s="177" t="s">
        <v>758</v>
      </c>
      <c r="C1319" s="198">
        <v>20100478</v>
      </c>
      <c r="D1319" s="177">
        <v>0</v>
      </c>
      <c r="E1319" s="177">
        <v>11</v>
      </c>
      <c r="F1319" s="22" t="s">
        <v>120</v>
      </c>
      <c r="G1319" s="24" t="s">
        <v>713</v>
      </c>
      <c r="H1319" s="24">
        <v>3</v>
      </c>
      <c r="I1319" s="24" t="s">
        <v>759</v>
      </c>
      <c r="J1319" s="24" t="s">
        <v>2425</v>
      </c>
      <c r="K1319" s="85">
        <v>29</v>
      </c>
      <c r="L1319" s="177">
        <v>30</v>
      </c>
      <c r="M1319" s="178">
        <f t="shared" si="20"/>
        <v>29.666666666666664</v>
      </c>
      <c r="N1319" s="178">
        <f t="shared" ref="N1319:N1353" si="21">L1319-M1319</f>
        <v>0.3333333333333357</v>
      </c>
      <c r="O1319" s="177">
        <f>SUMPRODUCT(TEXT(N1319-{0,5,15,25,35},"0;\0")*{0,2,3,3,7})</f>
        <v>0</v>
      </c>
      <c r="P1319" s="177"/>
    </row>
    <row r="1320" spans="1:16">
      <c r="A1320" s="184" t="s">
        <v>2426</v>
      </c>
      <c r="B1320" s="177"/>
      <c r="C1320" s="198"/>
      <c r="D1320" s="177"/>
      <c r="E1320" s="177"/>
      <c r="F1320" s="22" t="s">
        <v>120</v>
      </c>
      <c r="G1320" s="24" t="s">
        <v>2427</v>
      </c>
      <c r="H1320" s="24">
        <v>1</v>
      </c>
      <c r="I1320" s="24" t="s">
        <v>2428</v>
      </c>
      <c r="J1320" s="24" t="s">
        <v>2429</v>
      </c>
      <c r="K1320" s="85">
        <v>212.49</v>
      </c>
      <c r="L1320" s="177"/>
      <c r="M1320" s="178"/>
      <c r="N1320" s="178"/>
      <c r="O1320" s="177"/>
      <c r="P1320" s="177"/>
    </row>
    <row r="1321" spans="1:16">
      <c r="A1321" s="184" t="s">
        <v>2426</v>
      </c>
      <c r="B1321" s="177" t="s">
        <v>760</v>
      </c>
      <c r="C1321" s="198">
        <v>20110068</v>
      </c>
      <c r="D1321" s="177">
        <v>0</v>
      </c>
      <c r="E1321" s="177">
        <v>13</v>
      </c>
      <c r="F1321" s="22" t="s">
        <v>120</v>
      </c>
      <c r="G1321" s="24" t="s">
        <v>713</v>
      </c>
      <c r="H1321" s="24">
        <v>3</v>
      </c>
      <c r="I1321" s="24" t="s">
        <v>759</v>
      </c>
      <c r="J1321" s="24" t="s">
        <v>2425</v>
      </c>
      <c r="K1321" s="85">
        <v>29</v>
      </c>
      <c r="L1321" s="177">
        <v>32</v>
      </c>
      <c r="M1321" s="178">
        <f t="shared" si="20"/>
        <v>32.333333333333329</v>
      </c>
      <c r="N1321" s="178">
        <f t="shared" si="21"/>
        <v>-0.3333333333333286</v>
      </c>
      <c r="O1321" s="177">
        <f>SUMPRODUCT(TEXT(N1321-{0,5,15,25,35},"0;\0")*{0,2,3,3,7})</f>
        <v>0</v>
      </c>
      <c r="P1321" s="177"/>
    </row>
    <row r="1322" spans="1:16">
      <c r="A1322" s="184" t="s">
        <v>2426</v>
      </c>
      <c r="B1322" s="177"/>
      <c r="C1322" s="198"/>
      <c r="D1322" s="177"/>
      <c r="E1322" s="177"/>
      <c r="F1322" s="22" t="s">
        <v>120</v>
      </c>
      <c r="G1322" s="24" t="s">
        <v>2427</v>
      </c>
      <c r="H1322" s="24">
        <v>1</v>
      </c>
      <c r="I1322" s="24" t="s">
        <v>2428</v>
      </c>
      <c r="J1322" s="24" t="s">
        <v>2429</v>
      </c>
      <c r="K1322" s="85">
        <v>212.49</v>
      </c>
      <c r="L1322" s="177"/>
      <c r="M1322" s="178"/>
      <c r="N1322" s="178"/>
      <c r="O1322" s="177"/>
      <c r="P1322" s="177"/>
    </row>
    <row r="1323" spans="1:16">
      <c r="A1323" s="21" t="s">
        <v>2426</v>
      </c>
      <c r="B1323" s="24" t="s">
        <v>761</v>
      </c>
      <c r="C1323" s="29">
        <v>20150058</v>
      </c>
      <c r="D1323" s="24">
        <v>0</v>
      </c>
      <c r="E1323" s="24">
        <v>0</v>
      </c>
      <c r="F1323" s="22" t="s">
        <v>120</v>
      </c>
      <c r="G1323" s="24" t="s">
        <v>713</v>
      </c>
      <c r="H1323" s="24">
        <v>3</v>
      </c>
      <c r="I1323" s="24" t="s">
        <v>762</v>
      </c>
      <c r="J1323" s="24" t="s">
        <v>2430</v>
      </c>
      <c r="K1323" s="85">
        <v>29</v>
      </c>
      <c r="L1323" s="24">
        <v>19</v>
      </c>
      <c r="M1323" s="25">
        <f t="shared" si="20"/>
        <v>15</v>
      </c>
      <c r="N1323" s="25">
        <f t="shared" si="21"/>
        <v>4</v>
      </c>
      <c r="O1323" s="24">
        <f>SUMPRODUCT(TEXT(N1323-{0,5,15,25,35},"0;\0")*{0,2,3,3,7})</f>
        <v>0</v>
      </c>
      <c r="P1323" s="24"/>
    </row>
    <row r="1324" spans="1:16">
      <c r="A1324" s="184" t="s">
        <v>2431</v>
      </c>
      <c r="B1324" s="177" t="s">
        <v>763</v>
      </c>
      <c r="C1324" s="198">
        <v>20160023</v>
      </c>
      <c r="D1324" s="177">
        <v>0</v>
      </c>
      <c r="E1324" s="177">
        <v>10</v>
      </c>
      <c r="F1324" s="22" t="s">
        <v>120</v>
      </c>
      <c r="G1324" s="24" t="s">
        <v>713</v>
      </c>
      <c r="H1324" s="24">
        <v>3</v>
      </c>
      <c r="I1324" s="24" t="s">
        <v>762</v>
      </c>
      <c r="J1324" s="24" t="s">
        <v>2430</v>
      </c>
      <c r="K1324" s="85">
        <v>29</v>
      </c>
      <c r="L1324" s="177">
        <v>27.62</v>
      </c>
      <c r="M1324" s="178">
        <f t="shared" si="20"/>
        <v>28.333333333333336</v>
      </c>
      <c r="N1324" s="178">
        <f t="shared" si="21"/>
        <v>-0.71333333333333471</v>
      </c>
      <c r="O1324" s="177">
        <f>SUMPRODUCT(TEXT(N1324-{0,5,15,25,35},"0;\0")*{0,2,3,3,7})</f>
        <v>0</v>
      </c>
      <c r="P1324" s="177"/>
    </row>
    <row r="1325" spans="1:16">
      <c r="A1325" s="184" t="s">
        <v>2431</v>
      </c>
      <c r="B1325" s="177"/>
      <c r="C1325" s="198"/>
      <c r="D1325" s="177"/>
      <c r="E1325" s="177"/>
      <c r="F1325" s="22" t="s">
        <v>120</v>
      </c>
      <c r="G1325" s="24" t="s">
        <v>2432</v>
      </c>
      <c r="H1325" s="24">
        <v>4</v>
      </c>
      <c r="I1325" s="24" t="s">
        <v>2433</v>
      </c>
      <c r="J1325" s="24" t="s">
        <v>2434</v>
      </c>
      <c r="K1325" s="85">
        <v>28.62</v>
      </c>
      <c r="L1325" s="177"/>
      <c r="M1325" s="178"/>
      <c r="N1325" s="178"/>
      <c r="O1325" s="177"/>
      <c r="P1325" s="177"/>
    </row>
    <row r="1326" spans="1:16">
      <c r="A1326" s="184" t="s">
        <v>2431</v>
      </c>
      <c r="B1326" s="177" t="s">
        <v>764</v>
      </c>
      <c r="C1326" s="198">
        <v>20160068</v>
      </c>
      <c r="D1326" s="177">
        <v>0</v>
      </c>
      <c r="E1326" s="177">
        <v>10</v>
      </c>
      <c r="F1326" s="22" t="s">
        <v>120</v>
      </c>
      <c r="G1326" s="24" t="s">
        <v>708</v>
      </c>
      <c r="H1326" s="24">
        <v>3</v>
      </c>
      <c r="I1326" s="24" t="s">
        <v>710</v>
      </c>
      <c r="J1326" s="24" t="s">
        <v>2435</v>
      </c>
      <c r="K1326" s="85">
        <v>57.98</v>
      </c>
      <c r="L1326" s="177">
        <v>22.98</v>
      </c>
      <c r="M1326" s="178">
        <f t="shared" si="20"/>
        <v>28.333333333333336</v>
      </c>
      <c r="N1326" s="178">
        <f t="shared" si="21"/>
        <v>-5.3533333333333353</v>
      </c>
      <c r="O1326" s="177">
        <f>SUMPRODUCT(TEXT(N1326-{0,5,15,25,35},"0;\0")*{0,2,3,3,7})</f>
        <v>0</v>
      </c>
      <c r="P1326" s="177"/>
    </row>
    <row r="1327" spans="1:16">
      <c r="A1327" s="184" t="s">
        <v>2431</v>
      </c>
      <c r="B1327" s="177"/>
      <c r="C1327" s="198"/>
      <c r="D1327" s="177"/>
      <c r="E1327" s="177"/>
      <c r="F1327" s="22" t="s">
        <v>120</v>
      </c>
      <c r="G1327" s="24" t="s">
        <v>2436</v>
      </c>
      <c r="H1327" s="24">
        <v>1</v>
      </c>
      <c r="I1327" s="24" t="s">
        <v>2437</v>
      </c>
      <c r="J1327" s="24" t="s">
        <v>2438</v>
      </c>
      <c r="K1327" s="85">
        <v>212.49</v>
      </c>
      <c r="L1327" s="177"/>
      <c r="M1327" s="178"/>
      <c r="N1327" s="178"/>
      <c r="O1327" s="177"/>
      <c r="P1327" s="177"/>
    </row>
    <row r="1328" spans="1:16">
      <c r="A1328" s="21" t="s">
        <v>2431</v>
      </c>
      <c r="B1328" s="24" t="s">
        <v>765</v>
      </c>
      <c r="C1328" s="29">
        <v>19960045</v>
      </c>
      <c r="D1328" s="24">
        <v>0</v>
      </c>
      <c r="E1328" s="24">
        <v>0</v>
      </c>
      <c r="F1328" s="22" t="s">
        <v>120</v>
      </c>
      <c r="G1328" s="24" t="s">
        <v>713</v>
      </c>
      <c r="H1328" s="24">
        <v>3</v>
      </c>
      <c r="I1328" s="24" t="s">
        <v>766</v>
      </c>
      <c r="J1328" s="24" t="s">
        <v>2439</v>
      </c>
      <c r="K1328" s="85">
        <v>29</v>
      </c>
      <c r="L1328" s="24">
        <v>14.5</v>
      </c>
      <c r="M1328" s="25">
        <f t="shared" si="20"/>
        <v>15</v>
      </c>
      <c r="N1328" s="25">
        <f t="shared" si="21"/>
        <v>-0.5</v>
      </c>
      <c r="O1328" s="24">
        <f>SUMPRODUCT(TEXT(N1328-{0,5,15,25,35},"0;\0")*{0,2,3,3,7})</f>
        <v>0</v>
      </c>
      <c r="P1328" s="24"/>
    </row>
    <row r="1329" spans="1:16">
      <c r="A1329" s="21" t="s">
        <v>2431</v>
      </c>
      <c r="B1329" s="24" t="s">
        <v>767</v>
      </c>
      <c r="C1329" s="29">
        <v>20120039</v>
      </c>
      <c r="D1329" s="24">
        <v>0</v>
      </c>
      <c r="E1329" s="24">
        <v>2</v>
      </c>
      <c r="F1329" s="22" t="s">
        <v>120</v>
      </c>
      <c r="G1329" s="24" t="s">
        <v>713</v>
      </c>
      <c r="H1329" s="24">
        <v>3</v>
      </c>
      <c r="I1329" s="24" t="s">
        <v>766</v>
      </c>
      <c r="J1329" s="24" t="s">
        <v>2440</v>
      </c>
      <c r="K1329" s="85">
        <v>29</v>
      </c>
      <c r="L1329" s="24">
        <v>14.5</v>
      </c>
      <c r="M1329" s="25">
        <f t="shared" si="20"/>
        <v>17.666666666666668</v>
      </c>
      <c r="N1329" s="25">
        <f t="shared" si="21"/>
        <v>-3.1666666666666679</v>
      </c>
      <c r="O1329" s="24">
        <f>SUMPRODUCT(TEXT(N1329-{0,5,15,25,35},"0;\0")*{0,2,3,3,7})</f>
        <v>0</v>
      </c>
      <c r="P1329" s="24"/>
    </row>
    <row r="1330" spans="1:16">
      <c r="A1330" s="184" t="s">
        <v>2441</v>
      </c>
      <c r="B1330" s="177" t="s">
        <v>768</v>
      </c>
      <c r="C1330" s="198">
        <v>20140061</v>
      </c>
      <c r="D1330" s="177">
        <v>0</v>
      </c>
      <c r="E1330" s="177">
        <v>10</v>
      </c>
      <c r="F1330" s="22" t="s">
        <v>120</v>
      </c>
      <c r="G1330" s="24" t="s">
        <v>713</v>
      </c>
      <c r="H1330" s="24">
        <v>3</v>
      </c>
      <c r="I1330" s="24" t="s">
        <v>769</v>
      </c>
      <c r="J1330" s="24" t="s">
        <v>2442</v>
      </c>
      <c r="K1330" s="85">
        <v>29</v>
      </c>
      <c r="L1330" s="177">
        <v>14.67</v>
      </c>
      <c r="M1330" s="178">
        <f t="shared" si="20"/>
        <v>28.333333333333336</v>
      </c>
      <c r="N1330" s="178">
        <f t="shared" si="21"/>
        <v>-13.663333333333336</v>
      </c>
      <c r="O1330" s="177">
        <f>SUMPRODUCT(TEXT(N1330-{0,5,15,25,35},"0;\0")*{0,2,3,3,7})</f>
        <v>0</v>
      </c>
      <c r="P1330" s="177"/>
    </row>
    <row r="1331" spans="1:16">
      <c r="A1331" s="184" t="s">
        <v>2443</v>
      </c>
      <c r="B1331" s="177"/>
      <c r="C1331" s="198"/>
      <c r="D1331" s="177"/>
      <c r="E1331" s="177"/>
      <c r="F1331" s="22" t="s">
        <v>120</v>
      </c>
      <c r="G1331" s="24" t="s">
        <v>2444</v>
      </c>
      <c r="H1331" s="24">
        <v>1</v>
      </c>
      <c r="I1331" s="24" t="s">
        <v>2445</v>
      </c>
      <c r="J1331" s="24" t="s">
        <v>2446</v>
      </c>
      <c r="K1331" s="85">
        <v>212.49</v>
      </c>
      <c r="L1331" s="177"/>
      <c r="M1331" s="178"/>
      <c r="N1331" s="178"/>
      <c r="O1331" s="177"/>
      <c r="P1331" s="177"/>
    </row>
    <row r="1332" spans="1:16">
      <c r="A1332" s="184" t="s">
        <v>2443</v>
      </c>
      <c r="B1332" s="177" t="s">
        <v>770</v>
      </c>
      <c r="C1332" s="198">
        <v>20140064</v>
      </c>
      <c r="D1332" s="177">
        <v>0</v>
      </c>
      <c r="E1332" s="177">
        <v>9</v>
      </c>
      <c r="F1332" s="22" t="s">
        <v>120</v>
      </c>
      <c r="G1332" s="24" t="s">
        <v>713</v>
      </c>
      <c r="H1332" s="24">
        <v>3</v>
      </c>
      <c r="I1332" s="24" t="s">
        <v>769</v>
      </c>
      <c r="J1332" s="24" t="s">
        <v>2447</v>
      </c>
      <c r="K1332" s="85">
        <v>29</v>
      </c>
      <c r="L1332" s="177">
        <v>20.67</v>
      </c>
      <c r="M1332" s="178">
        <f t="shared" si="20"/>
        <v>27</v>
      </c>
      <c r="N1332" s="178">
        <f t="shared" si="21"/>
        <v>-6.3299999999999983</v>
      </c>
      <c r="O1332" s="177">
        <f>SUMPRODUCT(TEXT(N1332-{0,5,15,25,35},"0;\0")*{0,2,3,3,7})</f>
        <v>0</v>
      </c>
      <c r="P1332" s="177"/>
    </row>
    <row r="1333" spans="1:16">
      <c r="A1333" s="184" t="s">
        <v>2448</v>
      </c>
      <c r="B1333" s="177"/>
      <c r="C1333" s="198"/>
      <c r="D1333" s="177"/>
      <c r="E1333" s="177"/>
      <c r="F1333" s="22" t="s">
        <v>120</v>
      </c>
      <c r="G1333" s="24" t="s">
        <v>2449</v>
      </c>
      <c r="H1333" s="24">
        <v>5</v>
      </c>
      <c r="I1333" s="24" t="s">
        <v>2450</v>
      </c>
      <c r="J1333" s="24" t="s">
        <v>2451</v>
      </c>
      <c r="K1333" s="85">
        <v>59.9</v>
      </c>
      <c r="L1333" s="177"/>
      <c r="M1333" s="178"/>
      <c r="N1333" s="178"/>
      <c r="O1333" s="177"/>
      <c r="P1333" s="177"/>
    </row>
    <row r="1334" spans="1:16">
      <c r="A1334" s="21" t="s">
        <v>2448</v>
      </c>
      <c r="B1334" s="24" t="s">
        <v>771</v>
      </c>
      <c r="C1334" s="29">
        <v>20160050</v>
      </c>
      <c r="D1334" s="24">
        <v>0</v>
      </c>
      <c r="E1334" s="24">
        <v>0</v>
      </c>
      <c r="F1334" s="22" t="s">
        <v>120</v>
      </c>
      <c r="G1334" s="24" t="s">
        <v>713</v>
      </c>
      <c r="H1334" s="24">
        <v>3</v>
      </c>
      <c r="I1334" s="24" t="s">
        <v>769</v>
      </c>
      <c r="J1334" s="24" t="s">
        <v>2452</v>
      </c>
      <c r="K1334" s="85">
        <v>29</v>
      </c>
      <c r="L1334" s="24">
        <v>9.67</v>
      </c>
      <c r="M1334" s="25">
        <f t="shared" si="20"/>
        <v>15</v>
      </c>
      <c r="N1334" s="25">
        <f t="shared" si="21"/>
        <v>-5.33</v>
      </c>
      <c r="O1334" s="24">
        <f>SUMPRODUCT(TEXT(N1334-{0,5,15,25,35},"0;\0")*{0,2,3,3,7})</f>
        <v>0</v>
      </c>
      <c r="P1334" s="24"/>
    </row>
    <row r="1335" spans="1:16">
      <c r="A1335" s="21" t="s">
        <v>2453</v>
      </c>
      <c r="B1335" s="24" t="s">
        <v>772</v>
      </c>
      <c r="C1335" s="29">
        <v>19940025</v>
      </c>
      <c r="D1335" s="24">
        <v>0</v>
      </c>
      <c r="E1335" s="24">
        <v>3</v>
      </c>
      <c r="F1335" s="22" t="s">
        <v>120</v>
      </c>
      <c r="G1335" s="24" t="s">
        <v>713</v>
      </c>
      <c r="H1335" s="24">
        <v>3</v>
      </c>
      <c r="I1335" s="24" t="s">
        <v>773</v>
      </c>
      <c r="J1335" s="24" t="s">
        <v>2454</v>
      </c>
      <c r="K1335" s="85">
        <v>29</v>
      </c>
      <c r="L1335" s="24">
        <v>23</v>
      </c>
      <c r="M1335" s="25">
        <f t="shared" si="20"/>
        <v>19</v>
      </c>
      <c r="N1335" s="25">
        <f t="shared" si="21"/>
        <v>4</v>
      </c>
      <c r="O1335" s="24">
        <f>SUMPRODUCT(TEXT(N1335-{0,5,15,25,35},"0;\0")*{0,2,3,3,7})</f>
        <v>0</v>
      </c>
      <c r="P1335" s="24"/>
    </row>
    <row r="1336" spans="1:16">
      <c r="A1336" s="184" t="s">
        <v>2453</v>
      </c>
      <c r="B1336" s="177" t="s">
        <v>774</v>
      </c>
      <c r="C1336" s="198">
        <v>19890047</v>
      </c>
      <c r="D1336" s="177">
        <v>0</v>
      </c>
      <c r="E1336" s="177">
        <v>0</v>
      </c>
      <c r="F1336" s="22" t="s">
        <v>120</v>
      </c>
      <c r="G1336" s="24" t="s">
        <v>713</v>
      </c>
      <c r="H1336" s="24">
        <v>3</v>
      </c>
      <c r="I1336" s="24" t="s">
        <v>773</v>
      </c>
      <c r="J1336" s="24" t="s">
        <v>2454</v>
      </c>
      <c r="K1336" s="85">
        <v>29</v>
      </c>
      <c r="L1336" s="177">
        <v>19</v>
      </c>
      <c r="M1336" s="178">
        <f t="shared" si="20"/>
        <v>15</v>
      </c>
      <c r="N1336" s="178">
        <f t="shared" si="21"/>
        <v>4</v>
      </c>
      <c r="O1336" s="177">
        <f>SUMPRODUCT(TEXT(N1336-{0,5,15,25,35},"0;\0")*{0,2,3,3,7})</f>
        <v>0</v>
      </c>
      <c r="P1336" s="177"/>
    </row>
    <row r="1337" spans="1:16">
      <c r="A1337" s="184" t="s">
        <v>2453</v>
      </c>
      <c r="B1337" s="177"/>
      <c r="C1337" s="198"/>
      <c r="D1337" s="177"/>
      <c r="E1337" s="177"/>
      <c r="F1337" s="22" t="s">
        <v>120</v>
      </c>
      <c r="G1337" s="24" t="s">
        <v>713</v>
      </c>
      <c r="H1337" s="24">
        <v>3</v>
      </c>
      <c r="I1337" s="24" t="s">
        <v>775</v>
      </c>
      <c r="J1337" s="24" t="s">
        <v>2454</v>
      </c>
      <c r="K1337" s="85">
        <v>29</v>
      </c>
      <c r="L1337" s="177"/>
      <c r="M1337" s="178"/>
      <c r="N1337" s="178"/>
      <c r="O1337" s="177"/>
      <c r="P1337" s="177"/>
    </row>
    <row r="1338" spans="1:16">
      <c r="A1338" s="184" t="s">
        <v>2453</v>
      </c>
      <c r="B1338" s="177" t="s">
        <v>776</v>
      </c>
      <c r="C1338" s="198">
        <v>20080036</v>
      </c>
      <c r="D1338" s="177">
        <v>0</v>
      </c>
      <c r="E1338" s="177">
        <v>0</v>
      </c>
      <c r="F1338" s="22" t="s">
        <v>120</v>
      </c>
      <c r="G1338" s="24" t="s">
        <v>713</v>
      </c>
      <c r="H1338" s="24">
        <v>3</v>
      </c>
      <c r="I1338" s="24" t="s">
        <v>775</v>
      </c>
      <c r="J1338" s="24" t="s">
        <v>2455</v>
      </c>
      <c r="K1338" s="85">
        <v>29</v>
      </c>
      <c r="L1338" s="177">
        <v>19</v>
      </c>
      <c r="M1338" s="178">
        <f t="shared" si="20"/>
        <v>15</v>
      </c>
      <c r="N1338" s="178">
        <f t="shared" si="21"/>
        <v>4</v>
      </c>
      <c r="O1338" s="177">
        <f>SUMPRODUCT(TEXT(N1338-{0,5,15,25,35},"0;\0")*{0,2,3,3,7})</f>
        <v>0</v>
      </c>
      <c r="P1338" s="177"/>
    </row>
    <row r="1339" spans="1:16">
      <c r="A1339" s="184" t="s">
        <v>2456</v>
      </c>
      <c r="B1339" s="177"/>
      <c r="C1339" s="198"/>
      <c r="D1339" s="177"/>
      <c r="E1339" s="177"/>
      <c r="F1339" s="22" t="s">
        <v>196</v>
      </c>
      <c r="G1339" s="24" t="s">
        <v>2457</v>
      </c>
      <c r="H1339" s="24">
        <v>3</v>
      </c>
      <c r="I1339" s="24">
        <v>303</v>
      </c>
      <c r="J1339" s="24" t="s">
        <v>2458</v>
      </c>
      <c r="K1339" s="85">
        <v>51.55</v>
      </c>
      <c r="L1339" s="177"/>
      <c r="M1339" s="178"/>
      <c r="N1339" s="178"/>
      <c r="O1339" s="177"/>
      <c r="P1339" s="177"/>
    </row>
    <row r="1340" spans="1:16">
      <c r="A1340" s="184" t="s">
        <v>2456</v>
      </c>
      <c r="B1340" s="177" t="s">
        <v>777</v>
      </c>
      <c r="C1340" s="198">
        <v>20120040</v>
      </c>
      <c r="D1340" s="177">
        <v>0</v>
      </c>
      <c r="E1340" s="177">
        <v>0</v>
      </c>
      <c r="F1340" s="22" t="s">
        <v>120</v>
      </c>
      <c r="G1340" s="24" t="s">
        <v>2459</v>
      </c>
      <c r="H1340" s="24">
        <v>3</v>
      </c>
      <c r="I1340" s="24" t="s">
        <v>2460</v>
      </c>
      <c r="J1340" s="24" t="s">
        <v>2461</v>
      </c>
      <c r="K1340" s="85">
        <v>57.98</v>
      </c>
      <c r="L1340" s="177">
        <v>18.98</v>
      </c>
      <c r="M1340" s="178">
        <f t="shared" si="20"/>
        <v>15</v>
      </c>
      <c r="N1340" s="178">
        <f t="shared" si="21"/>
        <v>3.9800000000000004</v>
      </c>
      <c r="O1340" s="177">
        <f>SUMPRODUCT(TEXT(N1340-{0,5,15,25,35},"0;\0")*{0,2,3,3,7})</f>
        <v>0</v>
      </c>
      <c r="P1340" s="177"/>
    </row>
    <row r="1341" spans="1:16">
      <c r="A1341" s="184" t="s">
        <v>2456</v>
      </c>
      <c r="B1341" s="177"/>
      <c r="C1341" s="198"/>
      <c r="D1341" s="177"/>
      <c r="E1341" s="177"/>
      <c r="F1341" s="22" t="s">
        <v>196</v>
      </c>
      <c r="G1341" s="24" t="s">
        <v>2457</v>
      </c>
      <c r="H1341" s="24">
        <v>3</v>
      </c>
      <c r="I1341" s="24">
        <v>303</v>
      </c>
      <c r="J1341" s="24" t="s">
        <v>2458</v>
      </c>
      <c r="K1341" s="85">
        <v>51.55</v>
      </c>
      <c r="L1341" s="177"/>
      <c r="M1341" s="178"/>
      <c r="N1341" s="178"/>
      <c r="O1341" s="177"/>
      <c r="P1341" s="177"/>
    </row>
    <row r="1342" spans="1:16">
      <c r="A1342" s="184" t="s">
        <v>2456</v>
      </c>
      <c r="B1342" s="177" t="s">
        <v>778</v>
      </c>
      <c r="C1342" s="198">
        <v>20120042</v>
      </c>
      <c r="D1342" s="177">
        <v>0</v>
      </c>
      <c r="E1342" s="177">
        <v>0</v>
      </c>
      <c r="F1342" s="22" t="s">
        <v>196</v>
      </c>
      <c r="G1342" s="24" t="s">
        <v>2457</v>
      </c>
      <c r="H1342" s="24">
        <v>3</v>
      </c>
      <c r="I1342" s="24">
        <v>303</v>
      </c>
      <c r="J1342" s="24" t="s">
        <v>2458</v>
      </c>
      <c r="K1342" s="85">
        <v>51.55</v>
      </c>
      <c r="L1342" s="177">
        <v>19</v>
      </c>
      <c r="M1342" s="178">
        <f t="shared" si="20"/>
        <v>15</v>
      </c>
      <c r="N1342" s="178">
        <f t="shared" si="21"/>
        <v>4</v>
      </c>
      <c r="O1342" s="177">
        <f>SUMPRODUCT(TEXT(N1342-{0,5,15,25,35},"0;\0")*{0,2,3,3,7})</f>
        <v>0</v>
      </c>
      <c r="P1342" s="177"/>
    </row>
    <row r="1343" spans="1:16">
      <c r="A1343" s="184" t="s">
        <v>2456</v>
      </c>
      <c r="B1343" s="177"/>
      <c r="C1343" s="198"/>
      <c r="D1343" s="177"/>
      <c r="E1343" s="177"/>
      <c r="F1343" s="22" t="s">
        <v>120</v>
      </c>
      <c r="G1343" s="24" t="s">
        <v>708</v>
      </c>
      <c r="H1343" s="24">
        <v>2</v>
      </c>
      <c r="I1343" s="24" t="s">
        <v>2462</v>
      </c>
      <c r="J1343" s="24" t="s">
        <v>2463</v>
      </c>
      <c r="K1343" s="85">
        <v>58.39</v>
      </c>
      <c r="L1343" s="177"/>
      <c r="M1343" s="178"/>
      <c r="N1343" s="178"/>
      <c r="O1343" s="177"/>
      <c r="P1343" s="177"/>
    </row>
    <row r="1344" spans="1:16">
      <c r="A1344" s="21" t="s">
        <v>2456</v>
      </c>
      <c r="B1344" s="24" t="s">
        <v>779</v>
      </c>
      <c r="C1344" s="29">
        <v>19890044</v>
      </c>
      <c r="D1344" s="24">
        <v>0</v>
      </c>
      <c r="E1344" s="24">
        <v>0</v>
      </c>
      <c r="F1344" s="22" t="s">
        <v>120</v>
      </c>
      <c r="G1344" s="24" t="s">
        <v>713</v>
      </c>
      <c r="H1344" s="24">
        <v>3</v>
      </c>
      <c r="I1344" s="24" t="s">
        <v>780</v>
      </c>
      <c r="J1344" s="24" t="s">
        <v>2464</v>
      </c>
      <c r="K1344" s="85">
        <v>29</v>
      </c>
      <c r="L1344" s="24">
        <v>14.5</v>
      </c>
      <c r="M1344" s="25">
        <f t="shared" si="20"/>
        <v>15</v>
      </c>
      <c r="N1344" s="25">
        <f t="shared" si="21"/>
        <v>-0.5</v>
      </c>
      <c r="O1344" s="24">
        <f>SUMPRODUCT(TEXT(N1344-{0,5,15,25,35},"0;\0")*{0,2,3,3,7})</f>
        <v>0</v>
      </c>
      <c r="P1344" s="24"/>
    </row>
    <row r="1345" spans="1:16">
      <c r="A1345" s="21" t="s">
        <v>2924</v>
      </c>
      <c r="B1345" s="24" t="s">
        <v>781</v>
      </c>
      <c r="C1345" s="29">
        <v>20090036</v>
      </c>
      <c r="D1345" s="24">
        <v>0</v>
      </c>
      <c r="E1345" s="24">
        <v>6</v>
      </c>
      <c r="F1345" s="22" t="s">
        <v>120</v>
      </c>
      <c r="G1345" s="24" t="s">
        <v>713</v>
      </c>
      <c r="H1345" s="24">
        <v>3</v>
      </c>
      <c r="I1345" s="24" t="s">
        <v>780</v>
      </c>
      <c r="J1345" s="24" t="s">
        <v>2464</v>
      </c>
      <c r="K1345" s="85">
        <v>29</v>
      </c>
      <c r="L1345" s="24">
        <v>14.5</v>
      </c>
      <c r="M1345" s="25">
        <f t="shared" si="20"/>
        <v>23</v>
      </c>
      <c r="N1345" s="25">
        <f t="shared" si="21"/>
        <v>-8.5</v>
      </c>
      <c r="O1345" s="24">
        <f>SUMPRODUCT(TEXT(N1345-{0,5,15,25,35},"0;\0")*{0,2,3,3,7})</f>
        <v>0</v>
      </c>
      <c r="P1345" s="24"/>
    </row>
    <row r="1346" spans="1:16">
      <c r="A1346" s="21" t="s">
        <v>2924</v>
      </c>
      <c r="B1346" s="24" t="s">
        <v>782</v>
      </c>
      <c r="C1346" s="24">
        <v>20160096</v>
      </c>
      <c r="D1346" s="24">
        <v>0</v>
      </c>
      <c r="E1346" s="24">
        <v>5</v>
      </c>
      <c r="F1346" s="22" t="s">
        <v>120</v>
      </c>
      <c r="G1346" s="24" t="s">
        <v>713</v>
      </c>
      <c r="H1346" s="24">
        <v>3</v>
      </c>
      <c r="I1346" s="24" t="s">
        <v>783</v>
      </c>
      <c r="J1346" s="24" t="s">
        <v>2464</v>
      </c>
      <c r="K1346" s="85">
        <v>29</v>
      </c>
      <c r="L1346" s="24">
        <v>14.5</v>
      </c>
      <c r="M1346" s="25">
        <f t="shared" si="20"/>
        <v>21.666666666666668</v>
      </c>
      <c r="N1346" s="25">
        <f t="shared" si="21"/>
        <v>-7.1666666666666679</v>
      </c>
      <c r="O1346" s="24">
        <f>SUMPRODUCT(TEXT(N1346-{0,5,15,25,35},"0;\0")*{0,2,3,3,7})</f>
        <v>0</v>
      </c>
      <c r="P1346" s="24"/>
    </row>
    <row r="1347" spans="1:16">
      <c r="A1347" s="21" t="s">
        <v>2924</v>
      </c>
      <c r="B1347" s="24" t="s">
        <v>784</v>
      </c>
      <c r="C1347" s="29">
        <v>20110034</v>
      </c>
      <c r="D1347" s="24">
        <v>0</v>
      </c>
      <c r="E1347" s="24">
        <v>9</v>
      </c>
      <c r="F1347" s="22" t="s">
        <v>120</v>
      </c>
      <c r="G1347" s="24" t="s">
        <v>713</v>
      </c>
      <c r="H1347" s="24">
        <v>3</v>
      </c>
      <c r="I1347" s="24" t="s">
        <v>783</v>
      </c>
      <c r="J1347" s="24" t="s">
        <v>2465</v>
      </c>
      <c r="K1347" s="85">
        <v>29</v>
      </c>
      <c r="L1347" s="24">
        <v>14.5</v>
      </c>
      <c r="M1347" s="25">
        <f t="shared" si="20"/>
        <v>27</v>
      </c>
      <c r="N1347" s="25">
        <f t="shared" si="21"/>
        <v>-12.5</v>
      </c>
      <c r="O1347" s="24">
        <f>SUMPRODUCT(TEXT(N1347-{0,5,15,25,35},"0;\0")*{0,2,3,3,7})</f>
        <v>0</v>
      </c>
      <c r="P1347" s="24"/>
    </row>
    <row r="1348" spans="1:16">
      <c r="A1348" s="21" t="s">
        <v>2925</v>
      </c>
      <c r="B1348" s="24" t="s">
        <v>2926</v>
      </c>
      <c r="C1348" s="29">
        <v>20180220</v>
      </c>
      <c r="D1348" s="24">
        <v>0</v>
      </c>
      <c r="E1348" s="24">
        <v>10</v>
      </c>
      <c r="F1348" s="22" t="s">
        <v>120</v>
      </c>
      <c r="G1348" s="24" t="s">
        <v>2927</v>
      </c>
      <c r="H1348" s="24">
        <v>1</v>
      </c>
      <c r="I1348" s="24" t="s">
        <v>2928</v>
      </c>
      <c r="J1348" s="24" t="s">
        <v>2929</v>
      </c>
      <c r="K1348" s="85">
        <v>212.49</v>
      </c>
      <c r="L1348" s="24">
        <v>16</v>
      </c>
      <c r="M1348" s="25">
        <f t="shared" si="20"/>
        <v>28.333333333333336</v>
      </c>
      <c r="N1348" s="25">
        <f t="shared" si="21"/>
        <v>-12.333333333333336</v>
      </c>
      <c r="O1348" s="26">
        <f>SUMPRODUCT(TEXT(N1348-{0,5,15,25,35},"0;\0")*{0,2,3,3,7})</f>
        <v>0</v>
      </c>
      <c r="P1348" s="24"/>
    </row>
    <row r="1349" spans="1:16">
      <c r="A1349" s="184" t="s">
        <v>2925</v>
      </c>
      <c r="B1349" s="177" t="s">
        <v>2930</v>
      </c>
      <c r="C1349" s="198">
        <v>20190002</v>
      </c>
      <c r="D1349" s="177">
        <v>0</v>
      </c>
      <c r="E1349" s="177">
        <v>5</v>
      </c>
      <c r="F1349" s="22" t="s">
        <v>120</v>
      </c>
      <c r="G1349" s="24" t="s">
        <v>713</v>
      </c>
      <c r="H1349" s="24">
        <v>3</v>
      </c>
      <c r="I1349" s="24" t="s">
        <v>747</v>
      </c>
      <c r="J1349" s="24" t="s">
        <v>2931</v>
      </c>
      <c r="K1349" s="85">
        <v>29</v>
      </c>
      <c r="L1349" s="177">
        <v>21</v>
      </c>
      <c r="M1349" s="178">
        <f t="shared" si="20"/>
        <v>21.666666666666668</v>
      </c>
      <c r="N1349" s="178">
        <f t="shared" si="21"/>
        <v>-0.66666666666666785</v>
      </c>
      <c r="O1349" s="177">
        <v>0</v>
      </c>
      <c r="P1349" s="177"/>
    </row>
    <row r="1350" spans="1:16">
      <c r="A1350" s="184" t="s">
        <v>2932</v>
      </c>
      <c r="B1350" s="177"/>
      <c r="C1350" s="198"/>
      <c r="D1350" s="177"/>
      <c r="E1350" s="177"/>
      <c r="F1350" s="22" t="s">
        <v>120</v>
      </c>
      <c r="G1350" s="24" t="s">
        <v>713</v>
      </c>
      <c r="H1350" s="24">
        <v>4</v>
      </c>
      <c r="I1350" s="24" t="s">
        <v>715</v>
      </c>
      <c r="J1350" s="24" t="s">
        <v>2933</v>
      </c>
      <c r="K1350" s="85">
        <v>29</v>
      </c>
      <c r="L1350" s="177"/>
      <c r="M1350" s="178"/>
      <c r="N1350" s="178"/>
      <c r="O1350" s="177"/>
      <c r="P1350" s="177"/>
    </row>
    <row r="1351" spans="1:16">
      <c r="A1351" s="21" t="s">
        <v>2925</v>
      </c>
      <c r="B1351" s="24" t="s">
        <v>2934</v>
      </c>
      <c r="C1351" s="29">
        <v>20190043</v>
      </c>
      <c r="D1351" s="24">
        <v>0</v>
      </c>
      <c r="E1351" s="24">
        <v>0</v>
      </c>
      <c r="F1351" s="22" t="s">
        <v>120</v>
      </c>
      <c r="G1351" s="24" t="s">
        <v>2927</v>
      </c>
      <c r="H1351" s="24">
        <v>1</v>
      </c>
      <c r="I1351" s="24" t="s">
        <v>2928</v>
      </c>
      <c r="J1351" s="24" t="s">
        <v>2929</v>
      </c>
      <c r="K1351" s="85">
        <v>212.49</v>
      </c>
      <c r="L1351" s="24">
        <v>9</v>
      </c>
      <c r="M1351" s="25">
        <f t="shared" si="20"/>
        <v>15</v>
      </c>
      <c r="N1351" s="25">
        <f t="shared" si="21"/>
        <v>-6</v>
      </c>
      <c r="O1351" s="26">
        <f>SUMPRODUCT(TEXT(N1351-{0,5,15,25,35},"0;\0")*{0,2,3,3,7})</f>
        <v>0</v>
      </c>
      <c r="P1351" s="24"/>
    </row>
    <row r="1352" spans="1:16">
      <c r="A1352" s="21" t="s">
        <v>2925</v>
      </c>
      <c r="B1352" s="24" t="s">
        <v>2935</v>
      </c>
      <c r="C1352" s="29">
        <v>20190022</v>
      </c>
      <c r="D1352" s="24">
        <v>0</v>
      </c>
      <c r="E1352" s="24">
        <v>0</v>
      </c>
      <c r="F1352" s="22" t="s">
        <v>196</v>
      </c>
      <c r="G1352" s="24" t="s">
        <v>2936</v>
      </c>
      <c r="H1352" s="24">
        <v>3</v>
      </c>
      <c r="I1352" s="24">
        <v>303</v>
      </c>
      <c r="J1352" s="24" t="s">
        <v>2937</v>
      </c>
      <c r="K1352" s="85">
        <v>51.55</v>
      </c>
      <c r="L1352" s="24">
        <v>14.22</v>
      </c>
      <c r="M1352" s="25">
        <f t="shared" si="20"/>
        <v>15</v>
      </c>
      <c r="N1352" s="25">
        <f t="shared" si="21"/>
        <v>-0.77999999999999936</v>
      </c>
      <c r="O1352" s="26">
        <f>SUMPRODUCT(TEXT(N1352-{0,5,15,25,35},"0;\0")*{0,2,3,3,7})</f>
        <v>0</v>
      </c>
      <c r="P1352" s="24"/>
    </row>
    <row r="1353" spans="1:16">
      <c r="A1353" s="21" t="s">
        <v>2925</v>
      </c>
      <c r="B1353" s="24" t="s">
        <v>2938</v>
      </c>
      <c r="C1353" s="29">
        <v>20180222</v>
      </c>
      <c r="D1353" s="29" t="s">
        <v>2939</v>
      </c>
      <c r="E1353" s="24">
        <v>0</v>
      </c>
      <c r="F1353" s="22" t="s">
        <v>120</v>
      </c>
      <c r="G1353" s="24" t="s">
        <v>713</v>
      </c>
      <c r="H1353" s="24">
        <v>5</v>
      </c>
      <c r="I1353" s="24" t="s">
        <v>725</v>
      </c>
      <c r="J1353" s="24" t="s">
        <v>2940</v>
      </c>
      <c r="K1353" s="85">
        <v>59.91</v>
      </c>
      <c r="L1353" s="24">
        <v>7.91</v>
      </c>
      <c r="M1353" s="25">
        <f t="shared" si="20"/>
        <v>15</v>
      </c>
      <c r="N1353" s="25">
        <f t="shared" si="21"/>
        <v>-7.09</v>
      </c>
      <c r="O1353" s="26">
        <f>SUMPRODUCT(TEXT(N1353-{0,5,15,25,35},"0;\0")*{0,2,3,3,7})</f>
        <v>0</v>
      </c>
      <c r="P1353" s="24"/>
    </row>
    <row r="1354" spans="1:16">
      <c r="A1354" s="184" t="s">
        <v>2941</v>
      </c>
      <c r="B1354" s="197" t="s">
        <v>785</v>
      </c>
      <c r="C1354" s="197">
        <v>19950044</v>
      </c>
      <c r="D1354" s="179">
        <v>15</v>
      </c>
      <c r="E1354" s="179">
        <v>0</v>
      </c>
      <c r="F1354" s="31" t="s">
        <v>120</v>
      </c>
      <c r="G1354" s="31" t="s">
        <v>786</v>
      </c>
      <c r="H1354" s="31">
        <v>4</v>
      </c>
      <c r="I1354" s="31" t="s">
        <v>787</v>
      </c>
      <c r="J1354" s="45" t="s">
        <v>788</v>
      </c>
      <c r="K1354" s="89">
        <v>99.54</v>
      </c>
      <c r="L1354" s="187">
        <v>35.1</v>
      </c>
      <c r="M1354" s="178">
        <f>15+8*D1354/3+8*(E1354/2)/3</f>
        <v>55</v>
      </c>
      <c r="N1354" s="178">
        <f>L1354-M1354</f>
        <v>-19.899999999999999</v>
      </c>
      <c r="O1354" s="187">
        <f>SUMPRODUCT(TEXT(N1354-{0,5,15,25,35},"0;\0")*{0,2,3,3,7})</f>
        <v>0</v>
      </c>
      <c r="P1354" s="31"/>
    </row>
    <row r="1355" spans="1:16">
      <c r="A1355" s="184" t="s">
        <v>2466</v>
      </c>
      <c r="B1355" s="197"/>
      <c r="C1355" s="197"/>
      <c r="D1355" s="179"/>
      <c r="E1355" s="177"/>
      <c r="F1355" s="22" t="s">
        <v>120</v>
      </c>
      <c r="G1355" s="24" t="s">
        <v>786</v>
      </c>
      <c r="H1355" s="31">
        <v>3</v>
      </c>
      <c r="I1355" s="31" t="s">
        <v>789</v>
      </c>
      <c r="J1355" s="24" t="s">
        <v>790</v>
      </c>
      <c r="K1355" s="89">
        <v>46.44</v>
      </c>
      <c r="L1355" s="187"/>
      <c r="M1355" s="178"/>
      <c r="N1355" s="178"/>
      <c r="O1355" s="187"/>
      <c r="P1355" s="31"/>
    </row>
    <row r="1356" spans="1:16">
      <c r="A1356" s="184" t="s">
        <v>2466</v>
      </c>
      <c r="B1356" s="197"/>
      <c r="C1356" s="197"/>
      <c r="D1356" s="179"/>
      <c r="E1356" s="177"/>
      <c r="F1356" s="22" t="s">
        <v>120</v>
      </c>
      <c r="G1356" s="24" t="s">
        <v>786</v>
      </c>
      <c r="H1356" s="31">
        <v>3</v>
      </c>
      <c r="I1356" s="24" t="s">
        <v>791</v>
      </c>
      <c r="J1356" s="24" t="s">
        <v>790</v>
      </c>
      <c r="K1356" s="85">
        <v>17.760000000000002</v>
      </c>
      <c r="L1356" s="187"/>
      <c r="M1356" s="178"/>
      <c r="N1356" s="178"/>
      <c r="O1356" s="187"/>
      <c r="P1356" s="31"/>
    </row>
    <row r="1357" spans="1:16">
      <c r="A1357" s="184" t="s">
        <v>2466</v>
      </c>
      <c r="B1357" s="197" t="s">
        <v>792</v>
      </c>
      <c r="C1357" s="197">
        <v>20160066</v>
      </c>
      <c r="D1357" s="179">
        <v>0</v>
      </c>
      <c r="E1357" s="179">
        <v>8</v>
      </c>
      <c r="F1357" s="22" t="s">
        <v>120</v>
      </c>
      <c r="G1357" s="24" t="s">
        <v>786</v>
      </c>
      <c r="H1357" s="24">
        <v>3</v>
      </c>
      <c r="I1357" s="24" t="s">
        <v>791</v>
      </c>
      <c r="J1357" s="24" t="s">
        <v>790</v>
      </c>
      <c r="K1357" s="85">
        <v>17.760000000000002</v>
      </c>
      <c r="L1357" s="187">
        <v>15.2</v>
      </c>
      <c r="M1357" s="178">
        <f>15+8*D1357/3+8*(E1357/2)/3</f>
        <v>25.666666666666664</v>
      </c>
      <c r="N1357" s="178">
        <f>L1357-M1357</f>
        <v>-10.466666666666665</v>
      </c>
      <c r="O1357" s="187">
        <f>SUMPRODUCT(TEXT(N1357-{0,5,15,25,35},"0;\0")*{0,2,3,3,7})</f>
        <v>0</v>
      </c>
      <c r="P1357" s="31"/>
    </row>
    <row r="1358" spans="1:16">
      <c r="A1358" s="184" t="s">
        <v>2466</v>
      </c>
      <c r="B1358" s="197"/>
      <c r="C1358" s="197"/>
      <c r="D1358" s="179"/>
      <c r="E1358" s="179"/>
      <c r="F1358" s="22" t="s">
        <v>120</v>
      </c>
      <c r="G1358" s="24" t="s">
        <v>786</v>
      </c>
      <c r="H1358" s="31">
        <v>3</v>
      </c>
      <c r="I1358" s="31" t="s">
        <v>789</v>
      </c>
      <c r="J1358" s="24" t="s">
        <v>790</v>
      </c>
      <c r="K1358" s="89">
        <v>46.44</v>
      </c>
      <c r="L1358" s="187"/>
      <c r="M1358" s="178"/>
      <c r="N1358" s="178"/>
      <c r="O1358" s="187"/>
      <c r="P1358" s="31"/>
    </row>
    <row r="1359" spans="1:16">
      <c r="A1359" s="184" t="s">
        <v>2466</v>
      </c>
      <c r="B1359" s="197" t="s">
        <v>793</v>
      </c>
      <c r="C1359" s="197">
        <v>20050055</v>
      </c>
      <c r="D1359" s="179">
        <v>10</v>
      </c>
      <c r="E1359" s="179">
        <v>1</v>
      </c>
      <c r="F1359" s="31" t="s">
        <v>120</v>
      </c>
      <c r="G1359" s="31" t="s">
        <v>786</v>
      </c>
      <c r="H1359" s="24">
        <v>3</v>
      </c>
      <c r="I1359" s="24" t="s">
        <v>791</v>
      </c>
      <c r="J1359" s="24" t="s">
        <v>790</v>
      </c>
      <c r="K1359" s="85">
        <v>17.760000000000002</v>
      </c>
      <c r="L1359" s="187">
        <v>35.1</v>
      </c>
      <c r="M1359" s="178">
        <f>15+8*D1359/3+8*(E1359/2)/3</f>
        <v>43.000000000000007</v>
      </c>
      <c r="N1359" s="178">
        <f>L1359-M1359</f>
        <v>-7.9000000000000057</v>
      </c>
      <c r="O1359" s="187">
        <f>SUMPRODUCT(TEXT(N1359-{0,5,15,25,35},"0;\0")*{0,2,3,3,7})</f>
        <v>0</v>
      </c>
      <c r="P1359" s="31"/>
    </row>
    <row r="1360" spans="1:16">
      <c r="A1360" s="184" t="s">
        <v>2466</v>
      </c>
      <c r="B1360" s="197"/>
      <c r="C1360" s="197"/>
      <c r="D1360" s="179"/>
      <c r="E1360" s="179"/>
      <c r="F1360" s="22" t="s">
        <v>120</v>
      </c>
      <c r="G1360" s="24" t="s">
        <v>786</v>
      </c>
      <c r="H1360" s="31">
        <v>3</v>
      </c>
      <c r="I1360" s="31" t="s">
        <v>789</v>
      </c>
      <c r="J1360" s="24" t="s">
        <v>790</v>
      </c>
      <c r="K1360" s="89">
        <v>46.44</v>
      </c>
      <c r="L1360" s="187"/>
      <c r="M1360" s="178"/>
      <c r="N1360" s="178"/>
      <c r="O1360" s="187"/>
      <c r="P1360" s="31"/>
    </row>
    <row r="1361" spans="1:16">
      <c r="A1361" s="184" t="s">
        <v>2466</v>
      </c>
      <c r="B1361" s="197"/>
      <c r="C1361" s="197"/>
      <c r="D1361" s="179"/>
      <c r="E1361" s="177"/>
      <c r="F1361" s="22" t="s">
        <v>120</v>
      </c>
      <c r="G1361" s="24" t="s">
        <v>786</v>
      </c>
      <c r="H1361" s="24">
        <v>4</v>
      </c>
      <c r="I1361" s="31" t="s">
        <v>787</v>
      </c>
      <c r="J1361" s="45" t="s">
        <v>788</v>
      </c>
      <c r="K1361" s="89">
        <v>99.54</v>
      </c>
      <c r="L1361" s="187"/>
      <c r="M1361" s="178"/>
      <c r="N1361" s="178"/>
      <c r="O1361" s="187"/>
      <c r="P1361" s="31"/>
    </row>
    <row r="1362" spans="1:16">
      <c r="A1362" s="21" t="s">
        <v>2466</v>
      </c>
      <c r="B1362" s="46" t="s">
        <v>794</v>
      </c>
      <c r="C1362" s="46">
        <v>20180194</v>
      </c>
      <c r="D1362" s="22">
        <v>0</v>
      </c>
      <c r="E1362" s="22">
        <v>0</v>
      </c>
      <c r="F1362" s="31" t="s">
        <v>120</v>
      </c>
      <c r="G1362" s="31" t="s">
        <v>786</v>
      </c>
      <c r="H1362" s="31">
        <v>3</v>
      </c>
      <c r="I1362" s="31">
        <v>3049</v>
      </c>
      <c r="J1362" s="24" t="s">
        <v>795</v>
      </c>
      <c r="K1362" s="89">
        <v>12.98</v>
      </c>
      <c r="L1362" s="31">
        <v>12.98</v>
      </c>
      <c r="M1362" s="25">
        <f>15+8*D1362/3+8*(E1362/2)/3</f>
        <v>15</v>
      </c>
      <c r="N1362" s="25">
        <f>L1362-M1362</f>
        <v>-2.0199999999999996</v>
      </c>
      <c r="O1362" s="31">
        <f>SUMPRODUCT(TEXT(N1362-{0,5,15,25,35},"0;\0")*{0,2,3,3,7})</f>
        <v>0</v>
      </c>
      <c r="P1362" s="31"/>
    </row>
    <row r="1363" spans="1:16">
      <c r="A1363" s="21" t="s">
        <v>2466</v>
      </c>
      <c r="B1363" s="46" t="s">
        <v>796</v>
      </c>
      <c r="C1363" s="46">
        <v>20070081</v>
      </c>
      <c r="D1363" s="22">
        <v>0</v>
      </c>
      <c r="E1363" s="22">
        <v>7</v>
      </c>
      <c r="F1363" s="22" t="s">
        <v>120</v>
      </c>
      <c r="G1363" s="24" t="s">
        <v>786</v>
      </c>
      <c r="H1363" s="24">
        <v>3</v>
      </c>
      <c r="I1363" s="24">
        <v>3006</v>
      </c>
      <c r="J1363" s="24" t="s">
        <v>795</v>
      </c>
      <c r="K1363" s="88">
        <v>20.100000000000001</v>
      </c>
      <c r="L1363" s="24">
        <v>20.100000000000001</v>
      </c>
      <c r="M1363" s="25">
        <f>15+8*D1363/3+8*(E1363/2)/3</f>
        <v>24.333333333333336</v>
      </c>
      <c r="N1363" s="25">
        <f>L1363-M1363</f>
        <v>-4.2333333333333343</v>
      </c>
      <c r="O1363" s="24">
        <f>SUMPRODUCT(TEXT(N1363-{0,5,15,25,35},"0;\0")*{0,2,3,3,7})</f>
        <v>0</v>
      </c>
      <c r="P1363" s="31"/>
    </row>
    <row r="1364" spans="1:16">
      <c r="A1364" s="184" t="s">
        <v>2466</v>
      </c>
      <c r="B1364" s="197" t="s">
        <v>797</v>
      </c>
      <c r="C1364" s="197">
        <v>20040046</v>
      </c>
      <c r="D1364" s="179">
        <v>6</v>
      </c>
      <c r="E1364" s="179">
        <v>9</v>
      </c>
      <c r="F1364" s="22" t="s">
        <v>120</v>
      </c>
      <c r="G1364" s="24" t="s">
        <v>786</v>
      </c>
      <c r="H1364" s="31">
        <v>4</v>
      </c>
      <c r="I1364" s="31" t="s">
        <v>787</v>
      </c>
      <c r="J1364" s="45" t="s">
        <v>788</v>
      </c>
      <c r="K1364" s="89">
        <v>99.54</v>
      </c>
      <c r="L1364" s="177">
        <v>29.19</v>
      </c>
      <c r="M1364" s="178">
        <f>15+8*D1364/3+8*(E1364/2)/3</f>
        <v>43</v>
      </c>
      <c r="N1364" s="178">
        <f>L1364-M1364</f>
        <v>-13.809999999999999</v>
      </c>
      <c r="O1364" s="177">
        <f>SUMPRODUCT(TEXT(N1364-{0,5,15,25,35},"0;\0")*{0,2,3,3,7})</f>
        <v>0</v>
      </c>
      <c r="P1364" s="31"/>
    </row>
    <row r="1365" spans="1:16">
      <c r="A1365" s="184" t="s">
        <v>2466</v>
      </c>
      <c r="B1365" s="197"/>
      <c r="C1365" s="197"/>
      <c r="D1365" s="179"/>
      <c r="E1365" s="179"/>
      <c r="F1365" s="22" t="s">
        <v>120</v>
      </c>
      <c r="G1365" s="24" t="s">
        <v>786</v>
      </c>
      <c r="H1365" s="31">
        <v>3</v>
      </c>
      <c r="I1365" s="31" t="s">
        <v>789</v>
      </c>
      <c r="J1365" s="24" t="s">
        <v>790</v>
      </c>
      <c r="K1365" s="89">
        <v>46.44</v>
      </c>
      <c r="L1365" s="177"/>
      <c r="M1365" s="178"/>
      <c r="N1365" s="178"/>
      <c r="O1365" s="177"/>
      <c r="P1365" s="31"/>
    </row>
    <row r="1366" spans="1:16">
      <c r="A1366" s="184" t="s">
        <v>2466</v>
      </c>
      <c r="B1366" s="197" t="s">
        <v>798</v>
      </c>
      <c r="C1366" s="197">
        <v>20080043</v>
      </c>
      <c r="D1366" s="179">
        <v>0</v>
      </c>
      <c r="E1366" s="179">
        <v>8</v>
      </c>
      <c r="F1366" s="22" t="s">
        <v>120</v>
      </c>
      <c r="G1366" s="24" t="s">
        <v>786</v>
      </c>
      <c r="H1366" s="31">
        <v>3</v>
      </c>
      <c r="I1366" s="31" t="s">
        <v>789</v>
      </c>
      <c r="J1366" s="24" t="s">
        <v>790</v>
      </c>
      <c r="K1366" s="89">
        <v>46.44</v>
      </c>
      <c r="L1366" s="177">
        <v>19.07</v>
      </c>
      <c r="M1366" s="178">
        <f>15+8*D1366/3+8*(E1366/2)/3</f>
        <v>25.666666666666664</v>
      </c>
      <c r="N1366" s="178">
        <f>L1366-M1366</f>
        <v>-6.596666666666664</v>
      </c>
      <c r="O1366" s="177">
        <f>SUMPRODUCT(TEXT(N1366-{0,5,15,25,35},"0;\0")*{0,2,3,3,7})</f>
        <v>0</v>
      </c>
      <c r="P1366" s="31"/>
    </row>
    <row r="1367" spans="1:16">
      <c r="A1367" s="184" t="s">
        <v>2466</v>
      </c>
      <c r="B1367" s="177"/>
      <c r="C1367" s="177"/>
      <c r="D1367" s="177"/>
      <c r="E1367" s="177"/>
      <c r="F1367" s="22" t="s">
        <v>120</v>
      </c>
      <c r="G1367" s="24" t="s">
        <v>786</v>
      </c>
      <c r="H1367" s="24">
        <v>3</v>
      </c>
      <c r="I1367" s="31">
        <v>3009</v>
      </c>
      <c r="J1367" s="24" t="s">
        <v>795</v>
      </c>
      <c r="K1367" s="89">
        <v>9.7899999999999991</v>
      </c>
      <c r="L1367" s="177"/>
      <c r="M1367" s="178"/>
      <c r="N1367" s="178"/>
      <c r="O1367" s="177"/>
      <c r="P1367" s="24"/>
    </row>
    <row r="1368" spans="1:16">
      <c r="A1368" s="21" t="s">
        <v>2466</v>
      </c>
      <c r="B1368" s="46" t="s">
        <v>799</v>
      </c>
      <c r="C1368" s="46">
        <v>19940034</v>
      </c>
      <c r="D1368" s="22">
        <v>0</v>
      </c>
      <c r="E1368" s="22">
        <v>5</v>
      </c>
      <c r="F1368" s="22" t="s">
        <v>120</v>
      </c>
      <c r="G1368" s="24" t="s">
        <v>786</v>
      </c>
      <c r="H1368" s="31">
        <v>4</v>
      </c>
      <c r="I1368" s="31" t="s">
        <v>787</v>
      </c>
      <c r="J1368" s="45" t="s">
        <v>788</v>
      </c>
      <c r="K1368" s="89">
        <v>99.54</v>
      </c>
      <c r="L1368" s="39">
        <v>19.899999999999999</v>
      </c>
      <c r="M1368" s="25">
        <f t="shared" ref="M1368:M1373" si="22">15+8*D1368/3+8*(E1368/2)/3</f>
        <v>21.666666666666668</v>
      </c>
      <c r="N1368" s="25">
        <f t="shared" ref="N1368:N1373" si="23">L1368-M1368</f>
        <v>-1.7666666666666693</v>
      </c>
      <c r="O1368" s="31">
        <f>SUMPRODUCT(TEXT(N1368-{0,5,15,25,35},"0;\0")*{0,2,3,3,7})</f>
        <v>0</v>
      </c>
      <c r="P1368" s="31"/>
    </row>
    <row r="1369" spans="1:16">
      <c r="A1369" s="21" t="s">
        <v>2466</v>
      </c>
      <c r="B1369" s="46" t="s">
        <v>800</v>
      </c>
      <c r="C1369" s="46">
        <v>19970008</v>
      </c>
      <c r="D1369" s="22">
        <v>5</v>
      </c>
      <c r="E1369" s="22">
        <v>1</v>
      </c>
      <c r="F1369" s="31" t="s">
        <v>120</v>
      </c>
      <c r="G1369" s="31" t="s">
        <v>786</v>
      </c>
      <c r="H1369" s="31">
        <v>4</v>
      </c>
      <c r="I1369" s="31" t="s">
        <v>787</v>
      </c>
      <c r="J1369" s="45" t="s">
        <v>788</v>
      </c>
      <c r="K1369" s="89">
        <v>99.54</v>
      </c>
      <c r="L1369" s="31">
        <v>27.66</v>
      </c>
      <c r="M1369" s="25">
        <f t="shared" si="22"/>
        <v>29.666666666666668</v>
      </c>
      <c r="N1369" s="25">
        <f t="shared" si="23"/>
        <v>-2.0066666666666677</v>
      </c>
      <c r="O1369" s="31">
        <f>SUMPRODUCT(TEXT(N1369-{0,5,15,25,35},"0;\0")*{0,2,3,3,7})</f>
        <v>0</v>
      </c>
      <c r="P1369" s="31"/>
    </row>
    <row r="1370" spans="1:16">
      <c r="A1370" s="21" t="s">
        <v>2466</v>
      </c>
      <c r="B1370" s="46" t="s">
        <v>801</v>
      </c>
      <c r="C1370" s="46">
        <v>19990027</v>
      </c>
      <c r="D1370" s="22">
        <v>4</v>
      </c>
      <c r="E1370" s="22">
        <v>2</v>
      </c>
      <c r="F1370" s="22" t="s">
        <v>120</v>
      </c>
      <c r="G1370" s="24" t="s">
        <v>786</v>
      </c>
      <c r="H1370" s="24">
        <v>4</v>
      </c>
      <c r="I1370" s="24">
        <v>4006</v>
      </c>
      <c r="J1370" s="24" t="s">
        <v>802</v>
      </c>
      <c r="K1370" s="88">
        <v>20.100000000000001</v>
      </c>
      <c r="L1370" s="39">
        <v>20.100000000000001</v>
      </c>
      <c r="M1370" s="25">
        <f t="shared" si="22"/>
        <v>28.333333333333332</v>
      </c>
      <c r="N1370" s="25">
        <f t="shared" si="23"/>
        <v>-8.2333333333333307</v>
      </c>
      <c r="O1370" s="24">
        <f>SUMPRODUCT(TEXT(N1370-{0,5,15,25,35},"0;\0")*{0,2,3,3,7})</f>
        <v>0</v>
      </c>
      <c r="P1370" s="24"/>
    </row>
    <row r="1371" spans="1:16">
      <c r="A1371" s="21" t="s">
        <v>2467</v>
      </c>
      <c r="B1371" s="46" t="s">
        <v>803</v>
      </c>
      <c r="C1371" s="46">
        <v>20040051</v>
      </c>
      <c r="D1371" s="24">
        <v>0</v>
      </c>
      <c r="E1371" s="24">
        <v>0</v>
      </c>
      <c r="F1371" s="22" t="s">
        <v>120</v>
      </c>
      <c r="G1371" s="24" t="s">
        <v>786</v>
      </c>
      <c r="H1371" s="31">
        <v>4</v>
      </c>
      <c r="I1371" s="31">
        <v>4009</v>
      </c>
      <c r="J1371" s="24" t="s">
        <v>795</v>
      </c>
      <c r="K1371" s="89">
        <v>10.55</v>
      </c>
      <c r="L1371" s="31">
        <v>10.55</v>
      </c>
      <c r="M1371" s="25">
        <f t="shared" si="22"/>
        <v>15</v>
      </c>
      <c r="N1371" s="25">
        <f t="shared" si="23"/>
        <v>-4.4499999999999993</v>
      </c>
      <c r="O1371" s="31">
        <f>SUMPRODUCT(TEXT(N1371-{0,5,15,25,35},"0;\0")*{0,2,3,3,7})</f>
        <v>0</v>
      </c>
      <c r="P1371" s="24"/>
    </row>
    <row r="1372" spans="1:16">
      <c r="A1372" s="21" t="s">
        <v>2466</v>
      </c>
      <c r="B1372" s="46" t="s">
        <v>804</v>
      </c>
      <c r="C1372" s="46">
        <v>20050063</v>
      </c>
      <c r="D1372" s="24">
        <v>4</v>
      </c>
      <c r="E1372" s="22">
        <v>6</v>
      </c>
      <c r="F1372" s="22" t="s">
        <v>120</v>
      </c>
      <c r="G1372" s="24" t="s">
        <v>786</v>
      </c>
      <c r="H1372" s="24">
        <v>7</v>
      </c>
      <c r="I1372" s="24">
        <v>7006</v>
      </c>
      <c r="J1372" s="24" t="s">
        <v>795</v>
      </c>
      <c r="K1372" s="88">
        <v>20.100000000000001</v>
      </c>
      <c r="L1372" s="39">
        <v>20.100000000000001</v>
      </c>
      <c r="M1372" s="25">
        <f t="shared" si="22"/>
        <v>33.666666666666664</v>
      </c>
      <c r="N1372" s="25">
        <f t="shared" si="23"/>
        <v>-13.566666666666663</v>
      </c>
      <c r="O1372" s="24">
        <f>SUMPRODUCT(TEXT(N1372-{0,5,15,25,35},"0;\0")*{0,2,3,3,7})</f>
        <v>0</v>
      </c>
      <c r="P1372" s="24"/>
    </row>
    <row r="1373" spans="1:16">
      <c r="A1373" s="184" t="s">
        <v>2466</v>
      </c>
      <c r="B1373" s="197" t="s">
        <v>805</v>
      </c>
      <c r="C1373" s="197">
        <v>19970024</v>
      </c>
      <c r="D1373" s="179">
        <v>10</v>
      </c>
      <c r="E1373" s="179">
        <v>3</v>
      </c>
      <c r="F1373" s="22" t="s">
        <v>120</v>
      </c>
      <c r="G1373" s="24" t="s">
        <v>786</v>
      </c>
      <c r="H1373" s="24">
        <v>3</v>
      </c>
      <c r="I1373" s="31">
        <v>3002</v>
      </c>
      <c r="J1373" s="24" t="s">
        <v>795</v>
      </c>
      <c r="K1373" s="90">
        <v>18.559999999999999</v>
      </c>
      <c r="L1373" s="187">
        <v>37.119999999999997</v>
      </c>
      <c r="M1373" s="178">
        <f t="shared" si="22"/>
        <v>45.666666666666671</v>
      </c>
      <c r="N1373" s="178">
        <f t="shared" si="23"/>
        <v>-8.546666666666674</v>
      </c>
      <c r="O1373" s="187">
        <f>SUMPRODUCT(TEXT(N1373-{0,5,15,25,35},"0;\0")*{0,2,3,3,7})</f>
        <v>0</v>
      </c>
      <c r="P1373" s="187"/>
    </row>
    <row r="1374" spans="1:16">
      <c r="A1374" s="184" t="s">
        <v>2466</v>
      </c>
      <c r="B1374" s="197"/>
      <c r="C1374" s="197"/>
      <c r="D1374" s="179"/>
      <c r="E1374" s="179"/>
      <c r="F1374" s="31" t="s">
        <v>120</v>
      </c>
      <c r="G1374" s="31" t="s">
        <v>786</v>
      </c>
      <c r="H1374" s="31">
        <v>3</v>
      </c>
      <c r="I1374" s="24">
        <v>3003</v>
      </c>
      <c r="J1374" s="24" t="s">
        <v>795</v>
      </c>
      <c r="K1374" s="90">
        <v>18.559999999999999</v>
      </c>
      <c r="L1374" s="187"/>
      <c r="M1374" s="178"/>
      <c r="N1374" s="178"/>
      <c r="O1374" s="187"/>
      <c r="P1374" s="187"/>
    </row>
    <row r="1375" spans="1:16">
      <c r="A1375" s="21" t="s">
        <v>2466</v>
      </c>
      <c r="B1375" s="46" t="s">
        <v>806</v>
      </c>
      <c r="C1375" s="46">
        <v>20080051</v>
      </c>
      <c r="D1375" s="22">
        <v>6</v>
      </c>
      <c r="E1375" s="22">
        <v>2</v>
      </c>
      <c r="F1375" s="22" t="s">
        <v>120</v>
      </c>
      <c r="G1375" s="24" t="s">
        <v>786</v>
      </c>
      <c r="H1375" s="24">
        <v>3</v>
      </c>
      <c r="I1375" s="24">
        <v>3008</v>
      </c>
      <c r="J1375" s="24" t="s">
        <v>795</v>
      </c>
      <c r="K1375" s="85">
        <v>19.37</v>
      </c>
      <c r="L1375" s="24">
        <v>19.37</v>
      </c>
      <c r="M1375" s="25">
        <f t="shared" ref="M1375:M1388" si="24">15+8*D1375/3+8*(E1375/2)/3</f>
        <v>33.666666666666664</v>
      </c>
      <c r="N1375" s="25">
        <f t="shared" ref="N1375:N1388" si="25">L1375-M1375</f>
        <v>-14.296666666666663</v>
      </c>
      <c r="O1375" s="24">
        <f>SUMPRODUCT(TEXT(N1375-{0,5,15,25,35},"0;\0")*{0,2,3,3,7})</f>
        <v>0</v>
      </c>
      <c r="P1375" s="24"/>
    </row>
    <row r="1376" spans="1:16">
      <c r="A1376" s="21" t="s">
        <v>2466</v>
      </c>
      <c r="B1376" s="46" t="s">
        <v>807</v>
      </c>
      <c r="C1376" s="46">
        <v>20110125</v>
      </c>
      <c r="D1376" s="22">
        <v>0</v>
      </c>
      <c r="E1376" s="22">
        <v>0</v>
      </c>
      <c r="F1376" s="22" t="s">
        <v>120</v>
      </c>
      <c r="G1376" s="24" t="s">
        <v>786</v>
      </c>
      <c r="H1376" s="24">
        <v>4</v>
      </c>
      <c r="I1376" s="24">
        <v>4049</v>
      </c>
      <c r="J1376" s="24" t="s">
        <v>795</v>
      </c>
      <c r="K1376" s="85">
        <v>12.98</v>
      </c>
      <c r="L1376" s="24">
        <v>12.98</v>
      </c>
      <c r="M1376" s="25">
        <f t="shared" si="24"/>
        <v>15</v>
      </c>
      <c r="N1376" s="25">
        <f t="shared" si="25"/>
        <v>-2.0199999999999996</v>
      </c>
      <c r="O1376" s="24">
        <f>SUMPRODUCT(TEXT(N1376-{0,5,15,25,35},"0;\0")*{0,2,3,3,7})</f>
        <v>0</v>
      </c>
      <c r="P1376" s="24"/>
    </row>
    <row r="1377" spans="1:16">
      <c r="A1377" s="21" t="s">
        <v>2466</v>
      </c>
      <c r="B1377" s="46" t="s">
        <v>808</v>
      </c>
      <c r="C1377" s="46">
        <v>20040065</v>
      </c>
      <c r="D1377" s="22">
        <v>6</v>
      </c>
      <c r="E1377" s="22">
        <v>4</v>
      </c>
      <c r="F1377" s="22" t="s">
        <v>120</v>
      </c>
      <c r="G1377" s="24" t="s">
        <v>786</v>
      </c>
      <c r="H1377" s="24">
        <v>3</v>
      </c>
      <c r="I1377" s="31">
        <v>302</v>
      </c>
      <c r="J1377" s="45" t="s">
        <v>809</v>
      </c>
      <c r="K1377" s="89">
        <v>158.97</v>
      </c>
      <c r="L1377" s="31">
        <v>31.79</v>
      </c>
      <c r="M1377" s="25">
        <f t="shared" si="24"/>
        <v>36.333333333333336</v>
      </c>
      <c r="N1377" s="25">
        <f t="shared" si="25"/>
        <v>-4.5433333333333366</v>
      </c>
      <c r="O1377" s="31">
        <f>SUMPRODUCT(TEXT(N1377-{0,5,15,25,35},"0;\0")*{0,2,3,3,7})</f>
        <v>0</v>
      </c>
      <c r="P1377" s="24"/>
    </row>
    <row r="1378" spans="1:16">
      <c r="A1378" s="21" t="s">
        <v>2468</v>
      </c>
      <c r="B1378" s="46" t="s">
        <v>810</v>
      </c>
      <c r="C1378" s="46">
        <v>20000024</v>
      </c>
      <c r="D1378" s="24">
        <v>0</v>
      </c>
      <c r="E1378" s="24">
        <v>1</v>
      </c>
      <c r="F1378" s="22" t="s">
        <v>120</v>
      </c>
      <c r="G1378" s="24" t="s">
        <v>786</v>
      </c>
      <c r="H1378" s="24">
        <v>4</v>
      </c>
      <c r="I1378" s="24">
        <v>4050</v>
      </c>
      <c r="J1378" s="24" t="s">
        <v>795</v>
      </c>
      <c r="K1378" s="88">
        <v>12.4</v>
      </c>
      <c r="L1378" s="39">
        <v>12.4</v>
      </c>
      <c r="M1378" s="25">
        <f t="shared" si="24"/>
        <v>16.333333333333332</v>
      </c>
      <c r="N1378" s="25">
        <f t="shared" si="25"/>
        <v>-3.9333333333333318</v>
      </c>
      <c r="O1378" s="24">
        <f>SUMPRODUCT(TEXT(N1378-{0,5,15,25,35},"0;\0")*{0,2,3,3,7})</f>
        <v>0</v>
      </c>
      <c r="P1378" s="24"/>
    </row>
    <row r="1379" spans="1:16">
      <c r="A1379" s="21" t="s">
        <v>2466</v>
      </c>
      <c r="B1379" s="46" t="s">
        <v>811</v>
      </c>
      <c r="C1379" s="46">
        <v>20070009</v>
      </c>
      <c r="D1379" s="22">
        <v>5</v>
      </c>
      <c r="E1379" s="22">
        <v>7</v>
      </c>
      <c r="F1379" s="22" t="s">
        <v>120</v>
      </c>
      <c r="G1379" s="24" t="s">
        <v>786</v>
      </c>
      <c r="H1379" s="24">
        <v>3</v>
      </c>
      <c r="I1379" s="31">
        <v>302</v>
      </c>
      <c r="J1379" s="45" t="s">
        <v>809</v>
      </c>
      <c r="K1379" s="89">
        <v>158.97</v>
      </c>
      <c r="L1379" s="31">
        <v>31.79</v>
      </c>
      <c r="M1379" s="25">
        <f t="shared" si="24"/>
        <v>37.666666666666671</v>
      </c>
      <c r="N1379" s="25">
        <f t="shared" si="25"/>
        <v>-5.8766666666666723</v>
      </c>
      <c r="O1379" s="24">
        <f>SUMPRODUCT(TEXT(N1379-{0,5,15,25,35},"0;\0")*{0,2,3,3,7})</f>
        <v>0</v>
      </c>
      <c r="P1379" s="24"/>
    </row>
    <row r="1380" spans="1:16">
      <c r="A1380" s="21" t="s">
        <v>2468</v>
      </c>
      <c r="B1380" s="46" t="s">
        <v>812</v>
      </c>
      <c r="C1380" s="46">
        <v>20080056</v>
      </c>
      <c r="D1380" s="22">
        <v>0</v>
      </c>
      <c r="E1380" s="22">
        <v>8</v>
      </c>
      <c r="F1380" s="22" t="s">
        <v>120</v>
      </c>
      <c r="G1380" s="24" t="s">
        <v>786</v>
      </c>
      <c r="H1380" s="24">
        <v>4</v>
      </c>
      <c r="I1380" s="24">
        <v>4008</v>
      </c>
      <c r="J1380" s="24" t="s">
        <v>795</v>
      </c>
      <c r="K1380" s="85">
        <v>19.37</v>
      </c>
      <c r="L1380" s="24">
        <v>19.37</v>
      </c>
      <c r="M1380" s="25">
        <f t="shared" si="24"/>
        <v>25.666666666666664</v>
      </c>
      <c r="N1380" s="25">
        <f t="shared" si="25"/>
        <v>-6.2966666666666633</v>
      </c>
      <c r="O1380" s="24">
        <f>SUMPRODUCT(TEXT(N1380-{0,5,15,25,35},"0;\0")*{0,2,3,3,7})</f>
        <v>0</v>
      </c>
      <c r="P1380" s="24"/>
    </row>
    <row r="1381" spans="1:16">
      <c r="A1381" s="21" t="s">
        <v>2466</v>
      </c>
      <c r="B1381" s="46" t="s">
        <v>813</v>
      </c>
      <c r="C1381" s="46">
        <v>20030003</v>
      </c>
      <c r="D1381" s="22">
        <v>3</v>
      </c>
      <c r="E1381" s="22">
        <v>0</v>
      </c>
      <c r="F1381" s="22" t="s">
        <v>120</v>
      </c>
      <c r="G1381" s="24" t="s">
        <v>786</v>
      </c>
      <c r="H1381" s="24">
        <v>4</v>
      </c>
      <c r="I1381" s="31">
        <v>4002</v>
      </c>
      <c r="J1381" s="24" t="s">
        <v>795</v>
      </c>
      <c r="K1381" s="89">
        <v>18.559999999999999</v>
      </c>
      <c r="L1381" s="31">
        <v>18.559999999999999</v>
      </c>
      <c r="M1381" s="25">
        <f t="shared" si="24"/>
        <v>23</v>
      </c>
      <c r="N1381" s="25">
        <f t="shared" si="25"/>
        <v>-4.4400000000000013</v>
      </c>
      <c r="O1381" s="31">
        <f>SUMPRODUCT(TEXT(N1381-{0,5,15,25,35},"0;\0")*{0,2,3,3,7})</f>
        <v>0</v>
      </c>
      <c r="P1381" s="24"/>
    </row>
    <row r="1382" spans="1:16">
      <c r="A1382" s="21" t="s">
        <v>2466</v>
      </c>
      <c r="B1382" s="46" t="s">
        <v>814</v>
      </c>
      <c r="C1382" s="46">
        <v>20100423</v>
      </c>
      <c r="D1382" s="22">
        <v>0</v>
      </c>
      <c r="E1382" s="22">
        <v>2</v>
      </c>
      <c r="F1382" s="22" t="s">
        <v>120</v>
      </c>
      <c r="G1382" s="24" t="s">
        <v>786</v>
      </c>
      <c r="H1382" s="24">
        <v>5</v>
      </c>
      <c r="I1382" s="31">
        <v>5050</v>
      </c>
      <c r="J1382" s="24" t="s">
        <v>795</v>
      </c>
      <c r="K1382" s="88">
        <v>12.4</v>
      </c>
      <c r="L1382" s="39">
        <v>12.4</v>
      </c>
      <c r="M1382" s="25">
        <f t="shared" si="24"/>
        <v>17.666666666666668</v>
      </c>
      <c r="N1382" s="25">
        <f t="shared" si="25"/>
        <v>-5.2666666666666675</v>
      </c>
      <c r="O1382" s="31">
        <f>SUMPRODUCT(TEXT(N1382-{0,5,15,25,35},"0;\0")*{0,2,3,3,7})</f>
        <v>0</v>
      </c>
      <c r="P1382" s="24"/>
    </row>
    <row r="1383" spans="1:16">
      <c r="A1383" s="21" t="s">
        <v>2466</v>
      </c>
      <c r="B1383" s="46" t="s">
        <v>815</v>
      </c>
      <c r="C1383" s="46">
        <v>20150061</v>
      </c>
      <c r="D1383" s="22">
        <v>0</v>
      </c>
      <c r="E1383" s="22">
        <v>8</v>
      </c>
      <c r="F1383" s="22" t="s">
        <v>120</v>
      </c>
      <c r="G1383" s="24" t="s">
        <v>786</v>
      </c>
      <c r="H1383" s="24">
        <v>4</v>
      </c>
      <c r="I1383" s="31">
        <v>4003</v>
      </c>
      <c r="J1383" s="24" t="s">
        <v>795</v>
      </c>
      <c r="K1383" s="89">
        <v>18.559999999999999</v>
      </c>
      <c r="L1383" s="31">
        <v>18.559999999999999</v>
      </c>
      <c r="M1383" s="25">
        <f t="shared" si="24"/>
        <v>25.666666666666664</v>
      </c>
      <c r="N1383" s="25">
        <f t="shared" si="25"/>
        <v>-7.1066666666666656</v>
      </c>
      <c r="O1383" s="31">
        <f>SUMPRODUCT(TEXT(N1383-{0,5,15,25,35},"0;\0")*{0,2,3,3,7})</f>
        <v>0</v>
      </c>
      <c r="P1383" s="24"/>
    </row>
    <row r="1384" spans="1:16">
      <c r="A1384" s="21" t="s">
        <v>2466</v>
      </c>
      <c r="B1384" s="46" t="s">
        <v>816</v>
      </c>
      <c r="C1384" s="46">
        <v>20060072</v>
      </c>
      <c r="D1384" s="22">
        <v>0</v>
      </c>
      <c r="E1384" s="22">
        <v>7</v>
      </c>
      <c r="F1384" s="22" t="s">
        <v>120</v>
      </c>
      <c r="G1384" s="24" t="s">
        <v>786</v>
      </c>
      <c r="H1384" s="24">
        <v>4</v>
      </c>
      <c r="I1384" s="24">
        <v>4051</v>
      </c>
      <c r="J1384" s="24" t="s">
        <v>795</v>
      </c>
      <c r="K1384" s="85">
        <v>19.25</v>
      </c>
      <c r="L1384" s="24">
        <v>19.25</v>
      </c>
      <c r="M1384" s="25">
        <f t="shared" si="24"/>
        <v>24.333333333333336</v>
      </c>
      <c r="N1384" s="25">
        <f t="shared" si="25"/>
        <v>-5.0833333333333357</v>
      </c>
      <c r="O1384" s="24">
        <f>SUMPRODUCT(TEXT(N1384-{0,5,15,25,35},"0;\0")*{0,2,3,3,7})</f>
        <v>0</v>
      </c>
      <c r="P1384" s="24"/>
    </row>
    <row r="1385" spans="1:16">
      <c r="A1385" s="21" t="s">
        <v>2466</v>
      </c>
      <c r="B1385" s="46" t="s">
        <v>817</v>
      </c>
      <c r="C1385" s="46">
        <v>20150062</v>
      </c>
      <c r="D1385" s="22">
        <v>0</v>
      </c>
      <c r="E1385" s="22">
        <v>9</v>
      </c>
      <c r="F1385" s="22" t="s">
        <v>120</v>
      </c>
      <c r="G1385" s="24" t="s">
        <v>786</v>
      </c>
      <c r="H1385" s="24">
        <v>7</v>
      </c>
      <c r="I1385" s="24">
        <v>7002</v>
      </c>
      <c r="J1385" s="24" t="s">
        <v>795</v>
      </c>
      <c r="K1385" s="89">
        <v>19.07</v>
      </c>
      <c r="L1385" s="31">
        <v>19.07</v>
      </c>
      <c r="M1385" s="25">
        <f t="shared" si="24"/>
        <v>27</v>
      </c>
      <c r="N1385" s="25">
        <f t="shared" si="25"/>
        <v>-7.93</v>
      </c>
      <c r="O1385" s="24">
        <f>SUMPRODUCT(TEXT(N1385-{0,5,15,25,35},"0;\0")*{0,2,3,3,7})</f>
        <v>0</v>
      </c>
      <c r="P1385" s="24"/>
    </row>
    <row r="1386" spans="1:16">
      <c r="A1386" s="21" t="s">
        <v>2466</v>
      </c>
      <c r="B1386" s="46" t="s">
        <v>818</v>
      </c>
      <c r="C1386" s="46">
        <v>20080024</v>
      </c>
      <c r="D1386" s="22">
        <v>0</v>
      </c>
      <c r="E1386" s="22">
        <v>4</v>
      </c>
      <c r="F1386" s="22" t="s">
        <v>120</v>
      </c>
      <c r="G1386" s="24" t="s">
        <v>786</v>
      </c>
      <c r="H1386" s="24">
        <v>7</v>
      </c>
      <c r="I1386" s="24">
        <v>7003</v>
      </c>
      <c r="J1386" s="24" t="s">
        <v>795</v>
      </c>
      <c r="K1386" s="89">
        <v>18.920000000000002</v>
      </c>
      <c r="L1386" s="31">
        <v>18.920000000000002</v>
      </c>
      <c r="M1386" s="25">
        <f t="shared" si="24"/>
        <v>20.333333333333332</v>
      </c>
      <c r="N1386" s="25">
        <f t="shared" si="25"/>
        <v>-1.4133333333333304</v>
      </c>
      <c r="O1386" s="31">
        <f>SUMPRODUCT(TEXT(N1386-{0,5,15,25,35},"0;\0")*{0,2,3,3,7})</f>
        <v>0</v>
      </c>
      <c r="P1386" s="24"/>
    </row>
    <row r="1387" spans="1:16">
      <c r="A1387" s="21" t="s">
        <v>2466</v>
      </c>
      <c r="B1387" s="46" t="s">
        <v>819</v>
      </c>
      <c r="C1387" s="46">
        <v>20070102</v>
      </c>
      <c r="D1387" s="22">
        <v>0</v>
      </c>
      <c r="E1387" s="22">
        <v>5</v>
      </c>
      <c r="F1387" s="22" t="s">
        <v>120</v>
      </c>
      <c r="G1387" s="24" t="s">
        <v>786</v>
      </c>
      <c r="H1387" s="24">
        <v>5</v>
      </c>
      <c r="I1387" s="24">
        <v>5006</v>
      </c>
      <c r="J1387" s="24" t="s">
        <v>795</v>
      </c>
      <c r="K1387" s="88">
        <v>20.100000000000001</v>
      </c>
      <c r="L1387" s="39">
        <v>20.100000000000001</v>
      </c>
      <c r="M1387" s="25">
        <f t="shared" si="24"/>
        <v>21.666666666666668</v>
      </c>
      <c r="N1387" s="25">
        <f t="shared" si="25"/>
        <v>-1.5666666666666664</v>
      </c>
      <c r="O1387" s="31">
        <f>SUMPRODUCT(TEXT(N1387-{0,5,15,25,35},"0;\0")*{0,2,3,3,7})</f>
        <v>0</v>
      </c>
      <c r="P1387" s="24"/>
    </row>
    <row r="1388" spans="1:16">
      <c r="A1388" s="184" t="s">
        <v>2466</v>
      </c>
      <c r="B1388" s="197" t="s">
        <v>820</v>
      </c>
      <c r="C1388" s="197">
        <v>20020014</v>
      </c>
      <c r="D1388" s="179">
        <v>0</v>
      </c>
      <c r="E1388" s="179">
        <v>1</v>
      </c>
      <c r="F1388" s="22" t="s">
        <v>120</v>
      </c>
      <c r="G1388" s="24" t="s">
        <v>786</v>
      </c>
      <c r="H1388" s="24">
        <v>5</v>
      </c>
      <c r="I1388" s="31">
        <v>5001</v>
      </c>
      <c r="J1388" s="24" t="s">
        <v>795</v>
      </c>
      <c r="K1388" s="89">
        <v>18.36</v>
      </c>
      <c r="L1388" s="187">
        <v>15.4</v>
      </c>
      <c r="M1388" s="178">
        <f t="shared" si="24"/>
        <v>16.333333333333332</v>
      </c>
      <c r="N1388" s="178">
        <f t="shared" si="25"/>
        <v>-0.93333333333333179</v>
      </c>
      <c r="O1388" s="187">
        <f>SUMPRODUCT(TEXT(N1388-{0,5,15,25,35},"0;\0")*{0,2,3,3,7})</f>
        <v>0</v>
      </c>
      <c r="P1388" s="31"/>
    </row>
    <row r="1389" spans="1:16">
      <c r="A1389" s="184" t="s">
        <v>2466</v>
      </c>
      <c r="B1389" s="197"/>
      <c r="C1389" s="197"/>
      <c r="D1389" s="179"/>
      <c r="E1389" s="177"/>
      <c r="F1389" s="22" t="s">
        <v>120</v>
      </c>
      <c r="G1389" s="24" t="s">
        <v>786</v>
      </c>
      <c r="H1389" s="31">
        <v>5</v>
      </c>
      <c r="I1389" s="24">
        <v>5002</v>
      </c>
      <c r="J1389" s="24" t="s">
        <v>795</v>
      </c>
      <c r="K1389" s="89">
        <v>18.559999999999999</v>
      </c>
      <c r="L1389" s="187"/>
      <c r="M1389" s="178"/>
      <c r="N1389" s="178"/>
      <c r="O1389" s="187"/>
      <c r="P1389" s="31"/>
    </row>
    <row r="1390" spans="1:16">
      <c r="A1390" s="21" t="s">
        <v>2466</v>
      </c>
      <c r="B1390" s="46" t="s">
        <v>821</v>
      </c>
      <c r="C1390" s="46">
        <v>20050068</v>
      </c>
      <c r="D1390" s="22">
        <v>0</v>
      </c>
      <c r="E1390" s="22">
        <v>3</v>
      </c>
      <c r="F1390" s="22" t="s">
        <v>120</v>
      </c>
      <c r="G1390" s="24" t="s">
        <v>786</v>
      </c>
      <c r="H1390" s="31">
        <v>5</v>
      </c>
      <c r="I1390" s="24">
        <v>5002</v>
      </c>
      <c r="J1390" s="24" t="s">
        <v>795</v>
      </c>
      <c r="K1390" s="89">
        <v>18.559999999999999</v>
      </c>
      <c r="L1390" s="24">
        <v>9.2799999999999994</v>
      </c>
      <c r="M1390" s="25">
        <f>15+8*D1390/3+8*(E1390/2)/3</f>
        <v>19</v>
      </c>
      <c r="N1390" s="25">
        <f>L1390-M1390</f>
        <v>-9.7200000000000006</v>
      </c>
      <c r="O1390" s="24">
        <f>SUMPRODUCT(TEXT(N1390-{0,5,15,25,35},"0;\0")*{0,2,3,3,7})</f>
        <v>0</v>
      </c>
      <c r="P1390" s="31"/>
    </row>
    <row r="1391" spans="1:16">
      <c r="A1391" s="21" t="s">
        <v>2466</v>
      </c>
      <c r="B1391" s="46" t="s">
        <v>822</v>
      </c>
      <c r="C1391" s="46">
        <v>20100077</v>
      </c>
      <c r="D1391" s="22">
        <v>0</v>
      </c>
      <c r="E1391" s="22">
        <v>2</v>
      </c>
      <c r="F1391" s="22" t="s">
        <v>120</v>
      </c>
      <c r="G1391" s="24" t="s">
        <v>786</v>
      </c>
      <c r="H1391" s="24">
        <v>5</v>
      </c>
      <c r="I1391" s="31">
        <v>5001</v>
      </c>
      <c r="J1391" s="24" t="s">
        <v>795</v>
      </c>
      <c r="K1391" s="89">
        <v>18.36</v>
      </c>
      <c r="L1391" s="24">
        <v>6.12</v>
      </c>
      <c r="M1391" s="25">
        <f>15+8*D1391/3+8*(E1391/2)/3</f>
        <v>17.666666666666668</v>
      </c>
      <c r="N1391" s="25">
        <f>L1391-M1391</f>
        <v>-11.546666666666667</v>
      </c>
      <c r="O1391" s="24">
        <f>SUMPRODUCT(TEXT(N1391-{0,5,15,25,35},"0;\0")*{0,2,3,3,7})</f>
        <v>0</v>
      </c>
      <c r="P1391" s="31"/>
    </row>
    <row r="1392" spans="1:16">
      <c r="A1392" s="21" t="s">
        <v>2466</v>
      </c>
      <c r="B1392" s="46" t="s">
        <v>823</v>
      </c>
      <c r="C1392" s="46">
        <v>20050043</v>
      </c>
      <c r="D1392" s="22">
        <v>0</v>
      </c>
      <c r="E1392" s="22">
        <v>2</v>
      </c>
      <c r="F1392" s="22" t="s">
        <v>120</v>
      </c>
      <c r="G1392" s="24" t="s">
        <v>786</v>
      </c>
      <c r="H1392" s="24">
        <v>5</v>
      </c>
      <c r="I1392" s="31">
        <v>5001</v>
      </c>
      <c r="J1392" s="24" t="s">
        <v>795</v>
      </c>
      <c r="K1392" s="89">
        <v>18.36</v>
      </c>
      <c r="L1392" s="24">
        <v>6.12</v>
      </c>
      <c r="M1392" s="25">
        <f>15+8*D1392/3+8*(E1392/2)/3</f>
        <v>17.666666666666668</v>
      </c>
      <c r="N1392" s="25">
        <f>L1392-M1392</f>
        <v>-11.546666666666667</v>
      </c>
      <c r="O1392" s="24">
        <f>SUMPRODUCT(TEXT(N1392-{0,5,15,25,35},"0;\0")*{0,2,3,3,7})</f>
        <v>0</v>
      </c>
      <c r="P1392" s="31"/>
    </row>
    <row r="1393" spans="1:16">
      <c r="A1393" s="21" t="s">
        <v>2466</v>
      </c>
      <c r="B1393" s="46" t="s">
        <v>824</v>
      </c>
      <c r="C1393" s="46">
        <v>20070052</v>
      </c>
      <c r="D1393" s="22">
        <v>0</v>
      </c>
      <c r="E1393" s="22">
        <v>3</v>
      </c>
      <c r="F1393" s="22" t="s">
        <v>120</v>
      </c>
      <c r="G1393" s="24" t="s">
        <v>786</v>
      </c>
      <c r="H1393" s="24">
        <v>5</v>
      </c>
      <c r="I1393" s="24">
        <v>5003</v>
      </c>
      <c r="J1393" s="24" t="s">
        <v>795</v>
      </c>
      <c r="K1393" s="85">
        <v>18.559999999999999</v>
      </c>
      <c r="L1393" s="24">
        <v>18.559999999999999</v>
      </c>
      <c r="M1393" s="25">
        <f>15+8*D1393/3+8*(E1393/2)/3</f>
        <v>19</v>
      </c>
      <c r="N1393" s="25">
        <f>L1393-M1393</f>
        <v>-0.44000000000000128</v>
      </c>
      <c r="O1393" s="24">
        <f>SUMPRODUCT(TEXT(N1393-{0,5,15,25,35},"0;\0")*{0,2,3,3,7})</f>
        <v>0</v>
      </c>
      <c r="P1393" s="24"/>
    </row>
    <row r="1394" spans="1:16">
      <c r="A1394" s="184" t="s">
        <v>2466</v>
      </c>
      <c r="B1394" s="197" t="s">
        <v>825</v>
      </c>
      <c r="C1394" s="197">
        <v>20090055</v>
      </c>
      <c r="D1394" s="179">
        <v>0</v>
      </c>
      <c r="E1394" s="179">
        <v>2</v>
      </c>
      <c r="F1394" s="22" t="s">
        <v>120</v>
      </c>
      <c r="G1394" s="24" t="s">
        <v>786</v>
      </c>
      <c r="H1394" s="24">
        <v>6</v>
      </c>
      <c r="I1394" s="31">
        <v>6001</v>
      </c>
      <c r="J1394" s="24" t="s">
        <v>802</v>
      </c>
      <c r="K1394" s="89">
        <v>18.36</v>
      </c>
      <c r="L1394" s="187">
        <v>15.36</v>
      </c>
      <c r="M1394" s="178">
        <f>15+8*D1394/3+8*(E1394/2)/3</f>
        <v>17.666666666666668</v>
      </c>
      <c r="N1394" s="178">
        <f>L1394-M1394</f>
        <v>-2.3066666666666684</v>
      </c>
      <c r="O1394" s="187">
        <f>SUMPRODUCT(TEXT(N1394-{0,5,15,25,35},"0;\0")*{0,2,3,3,7})</f>
        <v>0</v>
      </c>
      <c r="P1394" s="31"/>
    </row>
    <row r="1395" spans="1:16">
      <c r="A1395" s="184" t="s">
        <v>2467</v>
      </c>
      <c r="B1395" s="197"/>
      <c r="C1395" s="197"/>
      <c r="D1395" s="179"/>
      <c r="E1395" s="177"/>
      <c r="F1395" s="22" t="s">
        <v>120</v>
      </c>
      <c r="G1395" s="24" t="s">
        <v>786</v>
      </c>
      <c r="H1395" s="31">
        <v>6</v>
      </c>
      <c r="I1395" s="24">
        <v>6002</v>
      </c>
      <c r="J1395" s="24" t="s">
        <v>802</v>
      </c>
      <c r="K1395" s="85">
        <v>18.559999999999999</v>
      </c>
      <c r="L1395" s="187"/>
      <c r="M1395" s="178"/>
      <c r="N1395" s="178"/>
      <c r="O1395" s="187"/>
      <c r="P1395" s="31"/>
    </row>
    <row r="1396" spans="1:16">
      <c r="A1396" s="184" t="s">
        <v>2467</v>
      </c>
      <c r="B1396" s="197" t="s">
        <v>826</v>
      </c>
      <c r="C1396" s="197">
        <v>19980046</v>
      </c>
      <c r="D1396" s="179">
        <v>6</v>
      </c>
      <c r="E1396" s="179">
        <v>1</v>
      </c>
      <c r="F1396" s="22" t="s">
        <v>120</v>
      </c>
      <c r="G1396" s="24" t="s">
        <v>786</v>
      </c>
      <c r="H1396" s="24">
        <v>6</v>
      </c>
      <c r="I1396" s="31">
        <v>6001</v>
      </c>
      <c r="J1396" s="24" t="s">
        <v>802</v>
      </c>
      <c r="K1396" s="89">
        <v>18.36</v>
      </c>
      <c r="L1396" s="187">
        <v>24.64</v>
      </c>
      <c r="M1396" s="178">
        <f>15+8*D1396/3+8*(E1396/2)/3</f>
        <v>32.333333333333336</v>
      </c>
      <c r="N1396" s="178">
        <f>L1396-M1396</f>
        <v>-7.6933333333333351</v>
      </c>
      <c r="O1396" s="187">
        <f>SUMPRODUCT(TEXT(N1396-{0,5,15,25,35},"0;\0")*{0,2,3,3,7})</f>
        <v>0</v>
      </c>
      <c r="P1396" s="31"/>
    </row>
    <row r="1397" spans="1:16">
      <c r="A1397" s="184" t="s">
        <v>2467</v>
      </c>
      <c r="B1397" s="197"/>
      <c r="C1397" s="197"/>
      <c r="D1397" s="179"/>
      <c r="E1397" s="177"/>
      <c r="F1397" s="31" t="s">
        <v>120</v>
      </c>
      <c r="G1397" s="31" t="s">
        <v>786</v>
      </c>
      <c r="H1397" s="31">
        <v>6</v>
      </c>
      <c r="I1397" s="24">
        <v>6002</v>
      </c>
      <c r="J1397" s="24" t="s">
        <v>802</v>
      </c>
      <c r="K1397" s="85">
        <v>18.559999999999999</v>
      </c>
      <c r="L1397" s="187"/>
      <c r="M1397" s="178"/>
      <c r="N1397" s="178"/>
      <c r="O1397" s="187"/>
      <c r="P1397" s="31"/>
    </row>
    <row r="1398" spans="1:16">
      <c r="A1398" s="184" t="s">
        <v>2467</v>
      </c>
      <c r="B1398" s="197"/>
      <c r="C1398" s="197"/>
      <c r="D1398" s="179"/>
      <c r="E1398" s="177"/>
      <c r="F1398" s="22" t="s">
        <v>120</v>
      </c>
      <c r="G1398" s="24" t="s">
        <v>786</v>
      </c>
      <c r="H1398" s="31">
        <v>6</v>
      </c>
      <c r="I1398" s="24">
        <v>6003</v>
      </c>
      <c r="J1398" s="24" t="s">
        <v>802</v>
      </c>
      <c r="K1398" s="85">
        <v>18.559999999999999</v>
      </c>
      <c r="L1398" s="187"/>
      <c r="M1398" s="178"/>
      <c r="N1398" s="178"/>
      <c r="O1398" s="187"/>
      <c r="P1398" s="31"/>
    </row>
    <row r="1399" spans="1:16">
      <c r="A1399" s="21" t="s">
        <v>2467</v>
      </c>
      <c r="B1399" s="46" t="s">
        <v>827</v>
      </c>
      <c r="C1399" s="46">
        <v>20020076</v>
      </c>
      <c r="D1399" s="24">
        <v>0</v>
      </c>
      <c r="E1399" s="24">
        <v>4</v>
      </c>
      <c r="F1399" s="22" t="s">
        <v>120</v>
      </c>
      <c r="G1399" s="24" t="s">
        <v>786</v>
      </c>
      <c r="H1399" s="24">
        <v>5</v>
      </c>
      <c r="I1399" s="31">
        <v>5008</v>
      </c>
      <c r="J1399" s="24" t="s">
        <v>802</v>
      </c>
      <c r="K1399" s="89">
        <v>19.37</v>
      </c>
      <c r="L1399" s="31">
        <v>19.37</v>
      </c>
      <c r="M1399" s="25">
        <f>15+8*D1399/3+8*(E1399/2)/3</f>
        <v>20.333333333333332</v>
      </c>
      <c r="N1399" s="25">
        <f>L1399-M1399</f>
        <v>-0.96333333333333115</v>
      </c>
      <c r="O1399" s="31">
        <f>SUMPRODUCT(TEXT(N1399-{0,5,15,25,35},"0;\0")*{0,2,3,3,7})</f>
        <v>0</v>
      </c>
      <c r="P1399" s="24"/>
    </row>
    <row r="1400" spans="1:16">
      <c r="A1400" s="184" t="s">
        <v>2467</v>
      </c>
      <c r="B1400" s="197" t="s">
        <v>828</v>
      </c>
      <c r="C1400" s="197">
        <v>19990031</v>
      </c>
      <c r="D1400" s="177">
        <v>8</v>
      </c>
      <c r="E1400" s="177">
        <v>3</v>
      </c>
      <c r="F1400" s="22" t="s">
        <v>120</v>
      </c>
      <c r="G1400" s="24" t="s">
        <v>786</v>
      </c>
      <c r="H1400" s="31">
        <v>6</v>
      </c>
      <c r="I1400" s="24">
        <v>6002</v>
      </c>
      <c r="J1400" s="24" t="s">
        <v>802</v>
      </c>
      <c r="K1400" s="85">
        <v>18.559999999999999</v>
      </c>
      <c r="L1400" s="187">
        <v>15.46</v>
      </c>
      <c r="M1400" s="178">
        <f>15+8*D1400/3+8*(E1400/2)/3</f>
        <v>40.333333333333329</v>
      </c>
      <c r="N1400" s="178">
        <f>L1400-M1400</f>
        <v>-24.873333333333328</v>
      </c>
      <c r="O1400" s="187">
        <f>SUMPRODUCT(TEXT(N1400-{0,5,15,25,35},"0;\0")*{0,2,3,3,7})</f>
        <v>0</v>
      </c>
      <c r="P1400" s="31"/>
    </row>
    <row r="1401" spans="1:16">
      <c r="A1401" s="184" t="s">
        <v>2467</v>
      </c>
      <c r="B1401" s="197"/>
      <c r="C1401" s="197"/>
      <c r="D1401" s="177"/>
      <c r="E1401" s="177"/>
      <c r="F1401" s="31" t="s">
        <v>120</v>
      </c>
      <c r="G1401" s="31" t="s">
        <v>786</v>
      </c>
      <c r="H1401" s="31">
        <v>6</v>
      </c>
      <c r="I1401" s="24">
        <v>6003</v>
      </c>
      <c r="J1401" s="24" t="s">
        <v>802</v>
      </c>
      <c r="K1401" s="85">
        <v>18.559999999999999</v>
      </c>
      <c r="L1401" s="187"/>
      <c r="M1401" s="178"/>
      <c r="N1401" s="178"/>
      <c r="O1401" s="187"/>
      <c r="P1401" s="31"/>
    </row>
    <row r="1402" spans="1:16">
      <c r="A1402" s="184" t="s">
        <v>2467</v>
      </c>
      <c r="B1402" s="197" t="s">
        <v>829</v>
      </c>
      <c r="C1402" s="197">
        <v>19980008</v>
      </c>
      <c r="D1402" s="179">
        <v>11</v>
      </c>
      <c r="E1402" s="179">
        <v>8</v>
      </c>
      <c r="F1402" s="22" t="s">
        <v>120</v>
      </c>
      <c r="G1402" s="24" t="s">
        <v>786</v>
      </c>
      <c r="H1402" s="24">
        <v>6</v>
      </c>
      <c r="I1402" s="31">
        <v>6008</v>
      </c>
      <c r="J1402" s="24" t="s">
        <v>802</v>
      </c>
      <c r="K1402" s="89">
        <v>19.37</v>
      </c>
      <c r="L1402" s="187">
        <v>51.16</v>
      </c>
      <c r="M1402" s="178">
        <f t="shared" ref="M1402:M1407" si="26">15+8*D1402/3+8*(E1402/2)/3</f>
        <v>54.999999999999993</v>
      </c>
      <c r="N1402" s="178">
        <f t="shared" ref="N1402:N1407" si="27">L1402-M1402</f>
        <v>-3.8399999999999963</v>
      </c>
      <c r="O1402" s="187">
        <f>SUMPRODUCT(TEXT(N1402-{0,5,15,25,35},"0;\0")*{0,2,3,3,7})</f>
        <v>0</v>
      </c>
      <c r="P1402" s="31"/>
    </row>
    <row r="1403" spans="1:16">
      <c r="A1403" s="184" t="s">
        <v>2467</v>
      </c>
      <c r="B1403" s="197"/>
      <c r="C1403" s="197"/>
      <c r="D1403" s="179"/>
      <c r="E1403" s="177"/>
      <c r="F1403" s="31" t="s">
        <v>120</v>
      </c>
      <c r="G1403" s="31" t="s">
        <v>786</v>
      </c>
      <c r="H1403" s="24">
        <v>3</v>
      </c>
      <c r="I1403" s="31">
        <v>302</v>
      </c>
      <c r="J1403" s="45" t="s">
        <v>809</v>
      </c>
      <c r="K1403" s="89">
        <v>158.97</v>
      </c>
      <c r="L1403" s="187"/>
      <c r="M1403" s="178"/>
      <c r="N1403" s="178"/>
      <c r="O1403" s="187"/>
      <c r="P1403" s="31"/>
    </row>
    <row r="1404" spans="1:16">
      <c r="A1404" s="21" t="s">
        <v>2468</v>
      </c>
      <c r="B1404" s="46" t="s">
        <v>830</v>
      </c>
      <c r="C1404" s="46">
        <v>20150052</v>
      </c>
      <c r="D1404" s="24">
        <v>0</v>
      </c>
      <c r="E1404" s="24">
        <v>2</v>
      </c>
      <c r="F1404" s="22" t="s">
        <v>120</v>
      </c>
      <c r="G1404" s="24" t="s">
        <v>786</v>
      </c>
      <c r="H1404" s="24">
        <v>7</v>
      </c>
      <c r="I1404" s="24">
        <v>7050</v>
      </c>
      <c r="J1404" s="24" t="s">
        <v>795</v>
      </c>
      <c r="K1404" s="88">
        <v>12.4</v>
      </c>
      <c r="L1404" s="39">
        <v>12.4</v>
      </c>
      <c r="M1404" s="25">
        <f t="shared" si="26"/>
        <v>17.666666666666668</v>
      </c>
      <c r="N1404" s="25">
        <f t="shared" si="27"/>
        <v>-5.2666666666666675</v>
      </c>
      <c r="O1404" s="24">
        <f>SUMPRODUCT(TEXT(N1404-{0,5,15,25,35},"0;\0")*{0,2,3,3,7})</f>
        <v>0</v>
      </c>
      <c r="P1404" s="24"/>
    </row>
    <row r="1405" spans="1:16">
      <c r="A1405" s="21" t="s">
        <v>2466</v>
      </c>
      <c r="B1405" s="46" t="s">
        <v>831</v>
      </c>
      <c r="C1405" s="46">
        <v>20080030</v>
      </c>
      <c r="D1405" s="22">
        <v>10</v>
      </c>
      <c r="E1405" s="24">
        <v>6</v>
      </c>
      <c r="F1405" s="31" t="s">
        <v>120</v>
      </c>
      <c r="G1405" s="31" t="s">
        <v>786</v>
      </c>
      <c r="H1405" s="24">
        <v>3</v>
      </c>
      <c r="I1405" s="31">
        <v>302</v>
      </c>
      <c r="J1405" s="45" t="s">
        <v>809</v>
      </c>
      <c r="K1405" s="89">
        <v>158.97</v>
      </c>
      <c r="L1405" s="31">
        <v>31.79</v>
      </c>
      <c r="M1405" s="25">
        <f t="shared" si="26"/>
        <v>49.666666666666671</v>
      </c>
      <c r="N1405" s="25">
        <f t="shared" si="27"/>
        <v>-17.876666666666672</v>
      </c>
      <c r="O1405" s="24">
        <f>SUMPRODUCT(TEXT(N1405-{0,5,15,25,35},"0;\0")*{0,2,3,3,7})</f>
        <v>0</v>
      </c>
      <c r="P1405" s="31"/>
    </row>
    <row r="1406" spans="1:16">
      <c r="A1406" s="21" t="s">
        <v>2468</v>
      </c>
      <c r="B1406" s="46" t="s">
        <v>832</v>
      </c>
      <c r="C1406" s="46">
        <v>19940033</v>
      </c>
      <c r="D1406" s="22">
        <v>0</v>
      </c>
      <c r="E1406" s="24">
        <v>4</v>
      </c>
      <c r="F1406" s="22" t="s">
        <v>120</v>
      </c>
      <c r="G1406" s="24" t="s">
        <v>786</v>
      </c>
      <c r="H1406" s="24">
        <v>5</v>
      </c>
      <c r="I1406" s="31">
        <v>5009</v>
      </c>
      <c r="J1406" s="24" t="s">
        <v>795</v>
      </c>
      <c r="K1406" s="89">
        <v>10.55</v>
      </c>
      <c r="L1406" s="31">
        <v>10.55</v>
      </c>
      <c r="M1406" s="25">
        <f t="shared" si="26"/>
        <v>20.333333333333332</v>
      </c>
      <c r="N1406" s="25">
        <f t="shared" si="27"/>
        <v>-9.7833333333333314</v>
      </c>
      <c r="O1406" s="24">
        <f>SUMPRODUCT(TEXT(N1406-{0,5,15,25,35},"0;\0")*{0,2,3,3,7})</f>
        <v>0</v>
      </c>
      <c r="P1406" s="31"/>
    </row>
    <row r="1407" spans="1:16">
      <c r="A1407" s="21" t="s">
        <v>2466</v>
      </c>
      <c r="B1407" s="46" t="s">
        <v>833</v>
      </c>
      <c r="C1407" s="46">
        <v>20020005</v>
      </c>
      <c r="D1407" s="22">
        <v>10</v>
      </c>
      <c r="E1407" s="22">
        <v>1</v>
      </c>
      <c r="F1407" s="22" t="s">
        <v>120</v>
      </c>
      <c r="G1407" s="24" t="s">
        <v>786</v>
      </c>
      <c r="H1407" s="24">
        <v>3</v>
      </c>
      <c r="I1407" s="31">
        <v>302</v>
      </c>
      <c r="J1407" s="45" t="s">
        <v>809</v>
      </c>
      <c r="K1407" s="89">
        <v>158.97</v>
      </c>
      <c r="L1407" s="31">
        <v>31.79</v>
      </c>
      <c r="M1407" s="25">
        <f t="shared" si="26"/>
        <v>43.000000000000007</v>
      </c>
      <c r="N1407" s="25">
        <f t="shared" si="27"/>
        <v>-11.210000000000008</v>
      </c>
      <c r="O1407" s="31">
        <f>SUMPRODUCT(TEXT(N1407-{0,5,15,25,35},"0;\0")*{0,2,3,3,7})</f>
        <v>0</v>
      </c>
      <c r="P1407" s="31"/>
    </row>
    <row r="1408" spans="1:16">
      <c r="A1408" s="184" t="s">
        <v>2469</v>
      </c>
      <c r="B1408" s="177" t="s">
        <v>834</v>
      </c>
      <c r="C1408" s="177">
        <v>19940003</v>
      </c>
      <c r="D1408" s="177">
        <v>12</v>
      </c>
      <c r="E1408" s="177">
        <v>6</v>
      </c>
      <c r="F1408" s="179" t="s">
        <v>88</v>
      </c>
      <c r="G1408" s="177" t="s">
        <v>835</v>
      </c>
      <c r="H1408" s="177">
        <v>4</v>
      </c>
      <c r="I1408" s="24" t="s">
        <v>2470</v>
      </c>
      <c r="J1408" s="24" t="s">
        <v>2942</v>
      </c>
      <c r="K1408" s="85">
        <v>15.32</v>
      </c>
      <c r="L1408" s="195">
        <f>K1408+K1409/2</f>
        <v>49.1</v>
      </c>
      <c r="M1408" s="178">
        <f>15+6*D1408/3+6*E1408/3/2</f>
        <v>45</v>
      </c>
      <c r="N1408" s="178">
        <f>L1408-M1408</f>
        <v>4.1000000000000014</v>
      </c>
      <c r="O1408" s="194">
        <f>SUMPRODUCT(TEXT(N1408-{0,5,15,25,35},"0;\0")*{0,2,3,3,7})</f>
        <v>0</v>
      </c>
      <c r="P1408" s="196"/>
    </row>
    <row r="1409" spans="1:16">
      <c r="A1409" s="184" t="s">
        <v>2469</v>
      </c>
      <c r="B1409" s="177"/>
      <c r="C1409" s="177"/>
      <c r="D1409" s="177"/>
      <c r="E1409" s="177"/>
      <c r="F1409" s="177"/>
      <c r="G1409" s="177"/>
      <c r="H1409" s="177"/>
      <c r="I1409" s="24" t="s">
        <v>2943</v>
      </c>
      <c r="J1409" s="24" t="s">
        <v>2944</v>
      </c>
      <c r="K1409" s="85">
        <v>67.56</v>
      </c>
      <c r="L1409" s="195"/>
      <c r="M1409" s="178"/>
      <c r="N1409" s="178"/>
      <c r="O1409" s="194"/>
      <c r="P1409" s="177"/>
    </row>
    <row r="1410" spans="1:16">
      <c r="A1410" s="184" t="s">
        <v>2945</v>
      </c>
      <c r="B1410" s="177" t="s">
        <v>2946</v>
      </c>
      <c r="C1410" s="177">
        <v>20000058</v>
      </c>
      <c r="D1410" s="177">
        <v>14</v>
      </c>
      <c r="E1410" s="177">
        <v>6</v>
      </c>
      <c r="F1410" s="22" t="s">
        <v>88</v>
      </c>
      <c r="G1410" s="24" t="s">
        <v>835</v>
      </c>
      <c r="H1410" s="24">
        <v>4</v>
      </c>
      <c r="I1410" s="24" t="s">
        <v>2947</v>
      </c>
      <c r="J1410" s="24" t="s">
        <v>2942</v>
      </c>
      <c r="K1410" s="85">
        <v>15.32</v>
      </c>
      <c r="L1410" s="195">
        <f>K1410+K1411/2</f>
        <v>49.1</v>
      </c>
      <c r="M1410" s="178">
        <f>15+6*D1410/3+6*E1410/3/2</f>
        <v>49</v>
      </c>
      <c r="N1410" s="178">
        <f t="shared" ref="N1410:N1467" si="28">L1410-M1410</f>
        <v>0.10000000000000142</v>
      </c>
      <c r="O1410" s="194">
        <f>SUMPRODUCT(TEXT(N1410-{0,5,15,25,35},"0;\0")*{0,2,3,3,7})</f>
        <v>0</v>
      </c>
      <c r="P1410" s="177"/>
    </row>
    <row r="1411" spans="1:16">
      <c r="A1411" s="184" t="s">
        <v>2469</v>
      </c>
      <c r="B1411" s="177"/>
      <c r="C1411" s="177"/>
      <c r="D1411" s="177"/>
      <c r="E1411" s="177"/>
      <c r="F1411" s="22" t="s">
        <v>88</v>
      </c>
      <c r="G1411" s="24" t="s">
        <v>835</v>
      </c>
      <c r="H1411" s="24">
        <v>6</v>
      </c>
      <c r="I1411" s="24" t="s">
        <v>2943</v>
      </c>
      <c r="J1411" s="24" t="s">
        <v>2944</v>
      </c>
      <c r="K1411" s="85">
        <v>67.56</v>
      </c>
      <c r="L1411" s="195"/>
      <c r="M1411" s="178"/>
      <c r="N1411" s="178"/>
      <c r="O1411" s="194"/>
      <c r="P1411" s="177"/>
    </row>
    <row r="1412" spans="1:16" ht="24">
      <c r="A1412" s="21" t="s">
        <v>2469</v>
      </c>
      <c r="B1412" s="24" t="s">
        <v>836</v>
      </c>
      <c r="C1412" s="24">
        <v>20110045</v>
      </c>
      <c r="D1412" s="24">
        <v>0</v>
      </c>
      <c r="E1412" s="24">
        <v>0</v>
      </c>
      <c r="F1412" s="22" t="s">
        <v>88</v>
      </c>
      <c r="G1412" s="24" t="s">
        <v>835</v>
      </c>
      <c r="H1412" s="24">
        <v>5</v>
      </c>
      <c r="I1412" s="24" t="s">
        <v>2471</v>
      </c>
      <c r="J1412" s="24" t="s">
        <v>2948</v>
      </c>
      <c r="K1412" s="85">
        <v>15.32</v>
      </c>
      <c r="L1412" s="47">
        <v>15.32</v>
      </c>
      <c r="M1412" s="25">
        <f>15+6*D1412/3+6*E1412/3/2</f>
        <v>15</v>
      </c>
      <c r="N1412" s="25">
        <f t="shared" si="28"/>
        <v>0.32000000000000028</v>
      </c>
      <c r="O1412" s="36">
        <f>SUMPRODUCT(TEXT(N1412-{0,5,15,25,35},"0;\0")*{0,2,3,3,7})</f>
        <v>0</v>
      </c>
      <c r="P1412" s="24"/>
    </row>
    <row r="1413" spans="1:16" ht="24">
      <c r="A1413" s="21" t="s">
        <v>2949</v>
      </c>
      <c r="B1413" s="24" t="s">
        <v>837</v>
      </c>
      <c r="C1413" s="24">
        <v>19970044</v>
      </c>
      <c r="D1413" s="24">
        <v>0</v>
      </c>
      <c r="E1413" s="24">
        <v>6</v>
      </c>
      <c r="F1413" s="22" t="s">
        <v>88</v>
      </c>
      <c r="G1413" s="24" t="s">
        <v>835</v>
      </c>
      <c r="H1413" s="24">
        <v>4</v>
      </c>
      <c r="I1413" s="24" t="s">
        <v>2472</v>
      </c>
      <c r="J1413" s="24" t="s">
        <v>2473</v>
      </c>
      <c r="K1413" s="85">
        <v>67.540000000000006</v>
      </c>
      <c r="L1413" s="47">
        <f>K1413/6</f>
        <v>11.256666666666668</v>
      </c>
      <c r="M1413" s="25">
        <f>15+6*D1413/3+6*E1413/3/2</f>
        <v>21</v>
      </c>
      <c r="N1413" s="25">
        <f t="shared" si="28"/>
        <v>-9.7433333333333323</v>
      </c>
      <c r="O1413" s="36">
        <f>SUMPRODUCT(TEXT(N1413-{0,5,15,25,35},"0;\0")*{0,2,3,3,7})</f>
        <v>0</v>
      </c>
      <c r="P1413" s="24"/>
    </row>
    <row r="1414" spans="1:16" ht="24">
      <c r="A1414" s="21" t="s">
        <v>2950</v>
      </c>
      <c r="B1414" s="24" t="s">
        <v>838</v>
      </c>
      <c r="C1414" s="24">
        <v>20020109</v>
      </c>
      <c r="D1414" s="24">
        <v>0</v>
      </c>
      <c r="E1414" s="24">
        <v>6</v>
      </c>
      <c r="F1414" s="22" t="s">
        <v>88</v>
      </c>
      <c r="G1414" s="24" t="s">
        <v>835</v>
      </c>
      <c r="H1414" s="24">
        <v>4</v>
      </c>
      <c r="I1414" s="24" t="s">
        <v>2474</v>
      </c>
      <c r="J1414" s="24" t="s">
        <v>2475</v>
      </c>
      <c r="K1414" s="85">
        <v>15.32</v>
      </c>
      <c r="L1414" s="47">
        <f>K1414</f>
        <v>15.32</v>
      </c>
      <c r="M1414" s="25">
        <f>15+6*D1414/3+6*E1414/3/2</f>
        <v>21</v>
      </c>
      <c r="N1414" s="25">
        <f t="shared" si="28"/>
        <v>-5.68</v>
      </c>
      <c r="O1414" s="36">
        <f>SUMPRODUCT(TEXT(N1414-{0,5,15,25,35},"0;\0")*{0,2,3,3,7})</f>
        <v>0</v>
      </c>
      <c r="P1414" s="24"/>
    </row>
    <row r="1415" spans="1:16" ht="24">
      <c r="A1415" s="21" t="s">
        <v>2476</v>
      </c>
      <c r="B1415" s="24" t="s">
        <v>839</v>
      </c>
      <c r="C1415" s="24">
        <v>20140006</v>
      </c>
      <c r="D1415" s="24">
        <v>0</v>
      </c>
      <c r="E1415" s="24">
        <v>0</v>
      </c>
      <c r="F1415" s="22" t="s">
        <v>88</v>
      </c>
      <c r="G1415" s="24" t="s">
        <v>835</v>
      </c>
      <c r="H1415" s="24">
        <v>4</v>
      </c>
      <c r="I1415" s="24" t="s">
        <v>2477</v>
      </c>
      <c r="J1415" s="28" t="s">
        <v>2478</v>
      </c>
      <c r="K1415" s="85">
        <v>67.56</v>
      </c>
      <c r="L1415" s="47">
        <f>K1415/5</f>
        <v>13.512</v>
      </c>
      <c r="M1415" s="25">
        <f>15+6*D1415/3+6*E1415/3/2</f>
        <v>15</v>
      </c>
      <c r="N1415" s="25">
        <f t="shared" si="28"/>
        <v>-1.4879999999999995</v>
      </c>
      <c r="O1415" s="36">
        <f>SUMPRODUCT(TEXT(N1415-{0,5,15,25,35},"0;\0")*{0,2,3,3,7})</f>
        <v>0</v>
      </c>
      <c r="P1415" s="24"/>
    </row>
    <row r="1416" spans="1:16">
      <c r="A1416" s="184" t="s">
        <v>2479</v>
      </c>
      <c r="B1416" s="177" t="s">
        <v>2480</v>
      </c>
      <c r="C1416" s="177">
        <v>20160100</v>
      </c>
      <c r="D1416" s="177">
        <v>3</v>
      </c>
      <c r="E1416" s="177">
        <v>7</v>
      </c>
      <c r="F1416" s="22" t="s">
        <v>120</v>
      </c>
      <c r="G1416" s="24" t="s">
        <v>840</v>
      </c>
      <c r="H1416" s="24">
        <v>5</v>
      </c>
      <c r="I1416" s="24" t="s">
        <v>2481</v>
      </c>
      <c r="J1416" s="28" t="s">
        <v>2482</v>
      </c>
      <c r="K1416" s="85">
        <v>106.67</v>
      </c>
      <c r="L1416" s="195">
        <f>K1416/10+K1417/4</f>
        <v>18.716999999999999</v>
      </c>
      <c r="M1416" s="178">
        <f>15+6*D1416/3+6*E1416/3/2</f>
        <v>28</v>
      </c>
      <c r="N1416" s="178">
        <f t="shared" si="28"/>
        <v>-9.2830000000000013</v>
      </c>
      <c r="O1416" s="194">
        <f>SUMPRODUCT(TEXT(N1416-{0,5,15,25,35},"0;\0")*{0,2,3,3,7})</f>
        <v>0</v>
      </c>
      <c r="P1416" s="177"/>
    </row>
    <row r="1417" spans="1:16">
      <c r="A1417" s="184" t="s">
        <v>2488</v>
      </c>
      <c r="B1417" s="177"/>
      <c r="C1417" s="177"/>
      <c r="D1417" s="177"/>
      <c r="E1417" s="177"/>
      <c r="F1417" s="22" t="s">
        <v>88</v>
      </c>
      <c r="G1417" s="24" t="s">
        <v>835</v>
      </c>
      <c r="H1417" s="24">
        <v>6</v>
      </c>
      <c r="I1417" s="24" t="s">
        <v>2581</v>
      </c>
      <c r="J1417" s="24" t="s">
        <v>2582</v>
      </c>
      <c r="K1417" s="85">
        <v>32.200000000000003</v>
      </c>
      <c r="L1417" s="195"/>
      <c r="M1417" s="178"/>
      <c r="N1417" s="178"/>
      <c r="O1417" s="194"/>
      <c r="P1417" s="177"/>
    </row>
    <row r="1418" spans="1:16">
      <c r="A1418" s="184" t="s">
        <v>2488</v>
      </c>
      <c r="B1418" s="177" t="s">
        <v>841</v>
      </c>
      <c r="C1418" s="177">
        <v>19970045</v>
      </c>
      <c r="D1418" s="177">
        <v>12</v>
      </c>
      <c r="E1418" s="177">
        <v>7</v>
      </c>
      <c r="F1418" s="22" t="s">
        <v>88</v>
      </c>
      <c r="G1418" s="24" t="s">
        <v>835</v>
      </c>
      <c r="H1418" s="24">
        <v>2</v>
      </c>
      <c r="I1418" s="24" t="s">
        <v>2483</v>
      </c>
      <c r="J1418" s="24" t="s">
        <v>2484</v>
      </c>
      <c r="K1418" s="85">
        <v>15.32</v>
      </c>
      <c r="L1418" s="195">
        <f>K1418+K1419/4</f>
        <v>33.230000000000004</v>
      </c>
      <c r="M1418" s="178">
        <f>15+6*D1418/3+6*E1418/3/2</f>
        <v>46</v>
      </c>
      <c r="N1418" s="178">
        <f t="shared" si="28"/>
        <v>-12.769999999999996</v>
      </c>
      <c r="O1418" s="194">
        <v>0</v>
      </c>
      <c r="P1418" s="178"/>
    </row>
    <row r="1419" spans="1:16">
      <c r="A1419" s="184" t="s">
        <v>2485</v>
      </c>
      <c r="B1419" s="177"/>
      <c r="C1419" s="177"/>
      <c r="D1419" s="177"/>
      <c r="E1419" s="177"/>
      <c r="F1419" s="22" t="s">
        <v>120</v>
      </c>
      <c r="G1419" s="24" t="s">
        <v>840</v>
      </c>
      <c r="H1419" s="24">
        <v>5</v>
      </c>
      <c r="I1419" s="24" t="s">
        <v>2486</v>
      </c>
      <c r="J1419" s="28" t="s">
        <v>2487</v>
      </c>
      <c r="K1419" s="85">
        <v>71.64</v>
      </c>
      <c r="L1419" s="195"/>
      <c r="M1419" s="178"/>
      <c r="N1419" s="178"/>
      <c r="O1419" s="194"/>
      <c r="P1419" s="177"/>
    </row>
    <row r="1420" spans="1:16" ht="24">
      <c r="A1420" s="21" t="s">
        <v>2488</v>
      </c>
      <c r="B1420" s="24" t="s">
        <v>842</v>
      </c>
      <c r="C1420" s="24">
        <v>20160022</v>
      </c>
      <c r="D1420" s="24">
        <v>0</v>
      </c>
      <c r="E1420" s="24">
        <v>6</v>
      </c>
      <c r="F1420" s="22" t="s">
        <v>88</v>
      </c>
      <c r="G1420" s="24" t="s">
        <v>835</v>
      </c>
      <c r="H1420" s="24">
        <v>5</v>
      </c>
      <c r="I1420" s="24" t="s">
        <v>2489</v>
      </c>
      <c r="J1420" s="24" t="s">
        <v>2490</v>
      </c>
      <c r="K1420" s="85">
        <v>15.32</v>
      </c>
      <c r="L1420" s="47">
        <f>K1420</f>
        <v>15.32</v>
      </c>
      <c r="M1420" s="25">
        <f>15+6*D1420/3+6*E1420/3/2</f>
        <v>21</v>
      </c>
      <c r="N1420" s="25">
        <f t="shared" si="28"/>
        <v>-5.68</v>
      </c>
      <c r="O1420" s="36">
        <f>SUMPRODUCT(TEXT(N1420-{0,5,15,25,35},"0;\0")*{0,2,3,3,7})</f>
        <v>0</v>
      </c>
      <c r="P1420" s="24"/>
    </row>
    <row r="1421" spans="1:16" ht="24">
      <c r="A1421" s="21" t="s">
        <v>2491</v>
      </c>
      <c r="B1421" s="24" t="s">
        <v>843</v>
      </c>
      <c r="C1421" s="24">
        <v>20060017</v>
      </c>
      <c r="D1421" s="24">
        <v>0</v>
      </c>
      <c r="E1421" s="24">
        <v>6</v>
      </c>
      <c r="F1421" s="22" t="s">
        <v>88</v>
      </c>
      <c r="G1421" s="24" t="s">
        <v>835</v>
      </c>
      <c r="H1421" s="24">
        <v>4</v>
      </c>
      <c r="I1421" s="24" t="s">
        <v>2492</v>
      </c>
      <c r="J1421" s="24" t="s">
        <v>2493</v>
      </c>
      <c r="K1421" s="85">
        <v>32.200000000000003</v>
      </c>
      <c r="L1421" s="47">
        <f>K1421/3</f>
        <v>10.733333333333334</v>
      </c>
      <c r="M1421" s="25">
        <f>15+6*D1421/3+6*E1421/3/2</f>
        <v>21</v>
      </c>
      <c r="N1421" s="25">
        <f t="shared" si="28"/>
        <v>-10.266666666666666</v>
      </c>
      <c r="O1421" s="36">
        <f>SUMPRODUCT(TEXT(N1421-{0,5,15,25,35},"0;\0")*{0,2,3,3,7})</f>
        <v>0</v>
      </c>
      <c r="P1421" s="24"/>
    </row>
    <row r="1422" spans="1:16" ht="24">
      <c r="A1422" s="21" t="s">
        <v>2491</v>
      </c>
      <c r="B1422" s="24" t="s">
        <v>844</v>
      </c>
      <c r="C1422" s="24">
        <v>20130045</v>
      </c>
      <c r="D1422" s="24">
        <v>0</v>
      </c>
      <c r="E1422" s="24">
        <v>6</v>
      </c>
      <c r="F1422" s="22" t="s">
        <v>88</v>
      </c>
      <c r="G1422" s="24" t="s">
        <v>835</v>
      </c>
      <c r="H1422" s="24">
        <v>4</v>
      </c>
      <c r="I1422" s="24" t="s">
        <v>2494</v>
      </c>
      <c r="J1422" s="24" t="s">
        <v>2495</v>
      </c>
      <c r="K1422" s="85">
        <v>32.200000000000003</v>
      </c>
      <c r="L1422" s="47">
        <f>K1422/3</f>
        <v>10.733333333333334</v>
      </c>
      <c r="M1422" s="25">
        <f>15+6*D1422/3+6*E1422/3/2</f>
        <v>21</v>
      </c>
      <c r="N1422" s="25">
        <f t="shared" si="28"/>
        <v>-10.266666666666666</v>
      </c>
      <c r="O1422" s="36">
        <f>SUMPRODUCT(TEXT(N1422-{0,5,15,25,35},"0;\0")*{0,2,3,3,7})</f>
        <v>0</v>
      </c>
      <c r="P1422" s="24"/>
    </row>
    <row r="1423" spans="1:16">
      <c r="A1423" s="184" t="s">
        <v>2496</v>
      </c>
      <c r="B1423" s="177" t="s">
        <v>845</v>
      </c>
      <c r="C1423" s="177">
        <v>19820011</v>
      </c>
      <c r="D1423" s="177">
        <v>11</v>
      </c>
      <c r="E1423" s="177">
        <v>7</v>
      </c>
      <c r="F1423" s="22" t="s">
        <v>88</v>
      </c>
      <c r="G1423" s="24" t="s">
        <v>835</v>
      </c>
      <c r="H1423" s="24">
        <v>6</v>
      </c>
      <c r="I1423" s="24" t="s">
        <v>2497</v>
      </c>
      <c r="J1423" s="48" t="s">
        <v>325</v>
      </c>
      <c r="K1423" s="85">
        <v>21.5</v>
      </c>
      <c r="L1423" s="195">
        <f>K1423+K1424/6</f>
        <v>32.49666666666667</v>
      </c>
      <c r="M1423" s="178">
        <f>15+6*D1423/3+6*E1423/3/2</f>
        <v>44</v>
      </c>
      <c r="N1423" s="178">
        <f t="shared" si="28"/>
        <v>-11.50333333333333</v>
      </c>
      <c r="O1423" s="194">
        <f>SUMPRODUCT(TEXT(N1423-{0,5,15,25,35},"0;\0")*{0,2,3,3,7})</f>
        <v>0</v>
      </c>
      <c r="P1423" s="194"/>
    </row>
    <row r="1424" spans="1:16">
      <c r="A1424" s="184" t="s">
        <v>2498</v>
      </c>
      <c r="B1424" s="177"/>
      <c r="C1424" s="177"/>
      <c r="D1424" s="177"/>
      <c r="E1424" s="177"/>
      <c r="F1424" s="22" t="s">
        <v>88</v>
      </c>
      <c r="G1424" s="24" t="s">
        <v>835</v>
      </c>
      <c r="H1424" s="24">
        <v>5</v>
      </c>
      <c r="I1424" s="24" t="s">
        <v>2499</v>
      </c>
      <c r="J1424" s="24" t="s">
        <v>2951</v>
      </c>
      <c r="K1424" s="85">
        <v>65.98</v>
      </c>
      <c r="L1424" s="195"/>
      <c r="M1424" s="178"/>
      <c r="N1424" s="178"/>
      <c r="O1424" s="194"/>
      <c r="P1424" s="194"/>
    </row>
    <row r="1425" spans="1:16" ht="24">
      <c r="A1425" s="21" t="s">
        <v>2498</v>
      </c>
      <c r="B1425" s="24" t="s">
        <v>846</v>
      </c>
      <c r="C1425" s="24">
        <v>20150016</v>
      </c>
      <c r="D1425" s="24">
        <v>0</v>
      </c>
      <c r="E1425" s="24">
        <v>7</v>
      </c>
      <c r="F1425" s="22" t="s">
        <v>120</v>
      </c>
      <c r="G1425" s="24" t="s">
        <v>2952</v>
      </c>
      <c r="H1425" s="24">
        <v>6</v>
      </c>
      <c r="I1425" s="24">
        <v>612</v>
      </c>
      <c r="J1425" s="48" t="s">
        <v>294</v>
      </c>
      <c r="K1425" s="85">
        <v>26.54</v>
      </c>
      <c r="L1425" s="47">
        <f>K1425/2</f>
        <v>13.27</v>
      </c>
      <c r="M1425" s="25">
        <f>15+6*D1425/3+6*E1425/3/2</f>
        <v>22</v>
      </c>
      <c r="N1425" s="25">
        <f t="shared" si="28"/>
        <v>-8.73</v>
      </c>
      <c r="O1425" s="36">
        <f>SUMPRODUCT(TEXT(N1425-{0,5,15,25,35},"0;\0")*{0,2,3,3,7})</f>
        <v>0</v>
      </c>
      <c r="P1425" s="24"/>
    </row>
    <row r="1426" spans="1:16">
      <c r="A1426" s="184" t="s">
        <v>2498</v>
      </c>
      <c r="B1426" s="177" t="s">
        <v>847</v>
      </c>
      <c r="C1426" s="177">
        <v>20160056</v>
      </c>
      <c r="D1426" s="177">
        <v>3</v>
      </c>
      <c r="E1426" s="177">
        <v>7</v>
      </c>
      <c r="F1426" s="22" t="s">
        <v>88</v>
      </c>
      <c r="G1426" s="24" t="s">
        <v>835</v>
      </c>
      <c r="H1426" s="24">
        <v>3</v>
      </c>
      <c r="I1426" s="24" t="s">
        <v>2953</v>
      </c>
      <c r="J1426" s="24" t="s">
        <v>2951</v>
      </c>
      <c r="K1426" s="85">
        <v>31.72</v>
      </c>
      <c r="L1426" s="195">
        <f>K1426/2+K1427/5</f>
        <v>30.167999999999999</v>
      </c>
      <c r="M1426" s="178">
        <f>15+6*D1426/3+6*E1426/3/2</f>
        <v>28</v>
      </c>
      <c r="N1426" s="178">
        <f t="shared" si="28"/>
        <v>2.1679999999999993</v>
      </c>
      <c r="O1426" s="194">
        <f>SUMPRODUCT(TEXT(N1426-{0,5,15,25,35},"0;\0")*{0,2,3,3,7})</f>
        <v>0</v>
      </c>
      <c r="P1426" s="177"/>
    </row>
    <row r="1427" spans="1:16">
      <c r="A1427" s="184" t="s">
        <v>2498</v>
      </c>
      <c r="B1427" s="177"/>
      <c r="C1427" s="177"/>
      <c r="D1427" s="177"/>
      <c r="E1427" s="177"/>
      <c r="F1427" s="22" t="s">
        <v>120</v>
      </c>
      <c r="G1427" s="24" t="s">
        <v>840</v>
      </c>
      <c r="H1427" s="24">
        <v>5</v>
      </c>
      <c r="I1427" s="24" t="s">
        <v>2500</v>
      </c>
      <c r="J1427" s="28" t="s">
        <v>2501</v>
      </c>
      <c r="K1427" s="85">
        <v>71.540000000000006</v>
      </c>
      <c r="L1427" s="195"/>
      <c r="M1427" s="178">
        <v>10</v>
      </c>
      <c r="N1427" s="178"/>
      <c r="O1427" s="194"/>
      <c r="P1427" s="177"/>
    </row>
    <row r="1428" spans="1:16" ht="24">
      <c r="A1428" s="21" t="s">
        <v>2488</v>
      </c>
      <c r="B1428" s="24" t="s">
        <v>848</v>
      </c>
      <c r="C1428" s="24">
        <v>20140051</v>
      </c>
      <c r="D1428" s="24">
        <v>0</v>
      </c>
      <c r="E1428" s="24">
        <v>0</v>
      </c>
      <c r="F1428" s="22" t="s">
        <v>88</v>
      </c>
      <c r="G1428" s="24" t="s">
        <v>835</v>
      </c>
      <c r="H1428" s="24">
        <v>5</v>
      </c>
      <c r="I1428" s="24" t="s">
        <v>2502</v>
      </c>
      <c r="J1428" s="24" t="s">
        <v>2503</v>
      </c>
      <c r="K1428" s="85">
        <v>31.72</v>
      </c>
      <c r="L1428" s="47">
        <f>K1428/2</f>
        <v>15.86</v>
      </c>
      <c r="M1428" s="25">
        <f>15+6*D1428/3+6*E1428/3/2</f>
        <v>15</v>
      </c>
      <c r="N1428" s="25">
        <f t="shared" si="28"/>
        <v>0.85999999999999943</v>
      </c>
      <c r="O1428" s="36">
        <f>SUMPRODUCT(TEXT(N1428-{0,5,15,25,35},"0;\0")*{0,2,3,3,7})</f>
        <v>0</v>
      </c>
      <c r="P1428" s="24"/>
    </row>
    <row r="1429" spans="1:16">
      <c r="A1429" s="184" t="s">
        <v>2504</v>
      </c>
      <c r="B1429" s="177" t="s">
        <v>849</v>
      </c>
      <c r="C1429" s="177">
        <v>20070005</v>
      </c>
      <c r="D1429" s="177">
        <v>2</v>
      </c>
      <c r="E1429" s="177">
        <v>6</v>
      </c>
      <c r="F1429" s="22" t="s">
        <v>88</v>
      </c>
      <c r="G1429" s="24" t="s">
        <v>835</v>
      </c>
      <c r="H1429" s="24">
        <v>2</v>
      </c>
      <c r="I1429" s="24" t="s">
        <v>2505</v>
      </c>
      <c r="J1429" s="24" t="s">
        <v>2506</v>
      </c>
      <c r="K1429" s="85">
        <v>15.32</v>
      </c>
      <c r="L1429" s="195">
        <f>K1429+K1430/5</f>
        <v>29.628</v>
      </c>
      <c r="M1429" s="178">
        <f>15+6*D1429/3+6*E1429/3/2</f>
        <v>25</v>
      </c>
      <c r="N1429" s="178">
        <f t="shared" si="28"/>
        <v>4.6280000000000001</v>
      </c>
      <c r="O1429" s="194">
        <f>SUMPRODUCT(TEXT(N1429-{0,5,15,25,35},"0;\0")*{0,2,3,3,7})</f>
        <v>0</v>
      </c>
      <c r="P1429" s="177"/>
    </row>
    <row r="1430" spans="1:16">
      <c r="A1430" s="184" t="s">
        <v>2507</v>
      </c>
      <c r="B1430" s="177"/>
      <c r="C1430" s="177"/>
      <c r="D1430" s="177"/>
      <c r="E1430" s="177"/>
      <c r="F1430" s="22" t="s">
        <v>120</v>
      </c>
      <c r="G1430" s="24" t="s">
        <v>840</v>
      </c>
      <c r="H1430" s="24">
        <v>5</v>
      </c>
      <c r="I1430" s="24" t="s">
        <v>2500</v>
      </c>
      <c r="J1430" s="28" t="s">
        <v>2501</v>
      </c>
      <c r="K1430" s="85">
        <v>71.540000000000006</v>
      </c>
      <c r="L1430" s="195"/>
      <c r="M1430" s="178">
        <v>7</v>
      </c>
      <c r="N1430" s="178"/>
      <c r="O1430" s="194"/>
      <c r="P1430" s="177"/>
    </row>
    <row r="1431" spans="1:16">
      <c r="A1431" s="184" t="s">
        <v>2488</v>
      </c>
      <c r="B1431" s="177" t="s">
        <v>850</v>
      </c>
      <c r="C1431" s="177">
        <v>20140008</v>
      </c>
      <c r="D1431" s="177">
        <v>1</v>
      </c>
      <c r="E1431" s="177">
        <v>6</v>
      </c>
      <c r="F1431" s="22" t="s">
        <v>88</v>
      </c>
      <c r="G1431" s="24" t="s">
        <v>835</v>
      </c>
      <c r="H1431" s="24">
        <v>5</v>
      </c>
      <c r="I1431" s="24" t="s">
        <v>2508</v>
      </c>
      <c r="J1431" s="24" t="s">
        <v>2509</v>
      </c>
      <c r="K1431" s="85">
        <v>31.72</v>
      </c>
      <c r="L1431" s="195">
        <f>K1431/2+K1432/10</f>
        <v>26.527000000000001</v>
      </c>
      <c r="M1431" s="178">
        <f>15+6*D1431/3+6*E1431/3/2</f>
        <v>23</v>
      </c>
      <c r="N1431" s="178">
        <f t="shared" si="28"/>
        <v>3.527000000000001</v>
      </c>
      <c r="O1431" s="194">
        <f>SUMPRODUCT(TEXT(N1431-{0,5,15,25,35},"0;\0")*{0,2,3,3,7})</f>
        <v>0</v>
      </c>
      <c r="P1431" s="177"/>
    </row>
    <row r="1432" spans="1:16">
      <c r="A1432" s="184" t="s">
        <v>2510</v>
      </c>
      <c r="B1432" s="177"/>
      <c r="C1432" s="177"/>
      <c r="D1432" s="177"/>
      <c r="E1432" s="177"/>
      <c r="F1432" s="22" t="s">
        <v>2511</v>
      </c>
      <c r="G1432" s="24" t="s">
        <v>840</v>
      </c>
      <c r="H1432" s="24">
        <v>5</v>
      </c>
      <c r="I1432" s="24" t="s">
        <v>2481</v>
      </c>
      <c r="J1432" s="28" t="s">
        <v>2482</v>
      </c>
      <c r="K1432" s="85">
        <v>106.67</v>
      </c>
      <c r="L1432" s="195"/>
      <c r="M1432" s="178">
        <v>3</v>
      </c>
      <c r="N1432" s="178"/>
      <c r="O1432" s="194"/>
      <c r="P1432" s="177"/>
    </row>
    <row r="1433" spans="1:16" ht="24">
      <c r="A1433" s="21" t="s">
        <v>2488</v>
      </c>
      <c r="B1433" s="24" t="s">
        <v>851</v>
      </c>
      <c r="C1433" s="24">
        <v>20090037</v>
      </c>
      <c r="D1433" s="24">
        <v>4</v>
      </c>
      <c r="E1433" s="24">
        <v>6</v>
      </c>
      <c r="F1433" s="22" t="s">
        <v>88</v>
      </c>
      <c r="G1433" s="24" t="s">
        <v>835</v>
      </c>
      <c r="H1433" s="24">
        <v>4</v>
      </c>
      <c r="I1433" s="24" t="s">
        <v>2512</v>
      </c>
      <c r="J1433" s="24" t="s">
        <v>2513</v>
      </c>
      <c r="K1433" s="85">
        <v>12.59</v>
      </c>
      <c r="L1433" s="47">
        <f>K1433</f>
        <v>12.59</v>
      </c>
      <c r="M1433" s="25">
        <f>15+6*D1433/3+6*E1433/3/2</f>
        <v>29</v>
      </c>
      <c r="N1433" s="25">
        <f t="shared" si="28"/>
        <v>-16.41</v>
      </c>
      <c r="O1433" s="36">
        <f>SUMPRODUCT(TEXT(N1433-{0,5,15,25,35},"0;\0")*{0,2,3,3,7})</f>
        <v>0</v>
      </c>
      <c r="P1433" s="24"/>
    </row>
    <row r="1434" spans="1:16" ht="24">
      <c r="A1434" s="21" t="s">
        <v>2514</v>
      </c>
      <c r="B1434" s="24" t="s">
        <v>2515</v>
      </c>
      <c r="C1434" s="24">
        <v>19880015</v>
      </c>
      <c r="D1434" s="24">
        <v>3</v>
      </c>
      <c r="E1434" s="24">
        <v>0</v>
      </c>
      <c r="F1434" s="22" t="s">
        <v>88</v>
      </c>
      <c r="G1434" s="24" t="s">
        <v>835</v>
      </c>
      <c r="H1434" s="24">
        <v>3</v>
      </c>
      <c r="I1434" s="24" t="s">
        <v>2516</v>
      </c>
      <c r="J1434" s="24" t="s">
        <v>2513</v>
      </c>
      <c r="K1434" s="85">
        <v>15.32</v>
      </c>
      <c r="L1434" s="47">
        <f>K1434</f>
        <v>15.32</v>
      </c>
      <c r="M1434" s="25">
        <f>15+6*D1434/3+6*E1434/3/2</f>
        <v>21</v>
      </c>
      <c r="N1434" s="25">
        <f t="shared" si="28"/>
        <v>-5.68</v>
      </c>
      <c r="O1434" s="36">
        <f>SUMPRODUCT(TEXT(N1434-{0,5,15,25,35},"0;\0")*{0,2,3,3,7})</f>
        <v>0</v>
      </c>
      <c r="P1434" s="24"/>
    </row>
    <row r="1435" spans="1:16">
      <c r="A1435" s="184" t="s">
        <v>2517</v>
      </c>
      <c r="B1435" s="177" t="s">
        <v>852</v>
      </c>
      <c r="C1435" s="177">
        <v>20040030</v>
      </c>
      <c r="D1435" s="177">
        <v>0</v>
      </c>
      <c r="E1435" s="177">
        <v>6</v>
      </c>
      <c r="F1435" s="22" t="s">
        <v>88</v>
      </c>
      <c r="G1435" s="24" t="s">
        <v>835</v>
      </c>
      <c r="H1435" s="24">
        <v>3</v>
      </c>
      <c r="I1435" s="24" t="s">
        <v>2518</v>
      </c>
      <c r="J1435" s="24" t="s">
        <v>2475</v>
      </c>
      <c r="K1435" s="85">
        <v>15.32</v>
      </c>
      <c r="L1435" s="195">
        <f>K1435+K1436/10</f>
        <v>25.987000000000002</v>
      </c>
      <c r="M1435" s="178">
        <f>15+6*D1435/3+6*E1435/3/2</f>
        <v>21</v>
      </c>
      <c r="N1435" s="178">
        <f t="shared" si="28"/>
        <v>4.9870000000000019</v>
      </c>
      <c r="O1435" s="194">
        <f>SUMPRODUCT(TEXT(N1435-{0,5,15,25,35},"0;\0")*{0,2,3,3,7})</f>
        <v>0</v>
      </c>
      <c r="P1435" s="177"/>
    </row>
    <row r="1436" spans="1:16">
      <c r="A1436" s="184" t="s">
        <v>2476</v>
      </c>
      <c r="B1436" s="177"/>
      <c r="C1436" s="177"/>
      <c r="D1436" s="177"/>
      <c r="E1436" s="177"/>
      <c r="F1436" s="22" t="s">
        <v>2954</v>
      </c>
      <c r="G1436" s="24" t="s">
        <v>840</v>
      </c>
      <c r="H1436" s="24">
        <v>5</v>
      </c>
      <c r="I1436" s="24" t="s">
        <v>2481</v>
      </c>
      <c r="J1436" s="28" t="s">
        <v>2482</v>
      </c>
      <c r="K1436" s="85">
        <v>106.67</v>
      </c>
      <c r="L1436" s="195"/>
      <c r="M1436" s="178">
        <v>3</v>
      </c>
      <c r="N1436" s="178"/>
      <c r="O1436" s="194"/>
      <c r="P1436" s="177"/>
    </row>
    <row r="1437" spans="1:16">
      <c r="A1437" s="184" t="s">
        <v>2519</v>
      </c>
      <c r="B1437" s="177" t="s">
        <v>2520</v>
      </c>
      <c r="C1437" s="177">
        <v>19990046</v>
      </c>
      <c r="D1437" s="177">
        <v>9</v>
      </c>
      <c r="E1437" s="177">
        <v>6</v>
      </c>
      <c r="F1437" s="22" t="s">
        <v>88</v>
      </c>
      <c r="G1437" s="24" t="s">
        <v>835</v>
      </c>
      <c r="H1437" s="24">
        <v>3</v>
      </c>
      <c r="I1437" s="24" t="s">
        <v>2521</v>
      </c>
      <c r="J1437" s="24" t="s">
        <v>2522</v>
      </c>
      <c r="K1437" s="85">
        <v>15.32</v>
      </c>
      <c r="L1437" s="195">
        <f>K1437+K1438/10</f>
        <v>25.987000000000002</v>
      </c>
      <c r="M1437" s="178">
        <f>15+6*D1437/3+6*E1437/3/2</f>
        <v>39</v>
      </c>
      <c r="N1437" s="178">
        <f t="shared" si="28"/>
        <v>-13.012999999999998</v>
      </c>
      <c r="O1437" s="194">
        <f>SUMPRODUCT(TEXT(N1437-{0,5,15,25,35},"0;\0")*{0,2,3,3,7})</f>
        <v>0</v>
      </c>
      <c r="P1437" s="177"/>
    </row>
    <row r="1438" spans="1:16">
      <c r="A1438" s="184" t="s">
        <v>2488</v>
      </c>
      <c r="B1438" s="177"/>
      <c r="C1438" s="177"/>
      <c r="D1438" s="177"/>
      <c r="E1438" s="177"/>
      <c r="F1438" s="22" t="s">
        <v>120</v>
      </c>
      <c r="G1438" s="24" t="s">
        <v>840</v>
      </c>
      <c r="H1438" s="24">
        <v>5</v>
      </c>
      <c r="I1438" s="24" t="s">
        <v>2481</v>
      </c>
      <c r="J1438" s="28" t="s">
        <v>2482</v>
      </c>
      <c r="K1438" s="85">
        <v>106.67</v>
      </c>
      <c r="L1438" s="195"/>
      <c r="M1438" s="178">
        <v>21</v>
      </c>
      <c r="N1438" s="178"/>
      <c r="O1438" s="194"/>
      <c r="P1438" s="177"/>
    </row>
    <row r="1439" spans="1:16">
      <c r="A1439" s="184" t="s">
        <v>2519</v>
      </c>
      <c r="B1439" s="177" t="s">
        <v>2523</v>
      </c>
      <c r="C1439" s="177">
        <v>19990025</v>
      </c>
      <c r="D1439" s="177">
        <v>0</v>
      </c>
      <c r="E1439" s="177">
        <v>6</v>
      </c>
      <c r="F1439" s="22" t="s">
        <v>88</v>
      </c>
      <c r="G1439" s="24" t="s">
        <v>835</v>
      </c>
      <c r="H1439" s="24">
        <v>4</v>
      </c>
      <c r="I1439" s="24" t="s">
        <v>2524</v>
      </c>
      <c r="J1439" s="24" t="s">
        <v>2525</v>
      </c>
      <c r="K1439" s="85">
        <v>32.200000000000003</v>
      </c>
      <c r="L1439" s="195">
        <f>K1439/5+K1440</f>
        <v>21.76</v>
      </c>
      <c r="M1439" s="178">
        <f>15+6*D1439/3+6*E1439/3/2</f>
        <v>21</v>
      </c>
      <c r="N1439" s="178">
        <f t="shared" si="28"/>
        <v>0.76000000000000156</v>
      </c>
      <c r="O1439" s="194">
        <f>SUMPRODUCT(TEXT(N1439-{0,5,15,25,35},"0;\0")*{0,2,3,3,7})</f>
        <v>0</v>
      </c>
      <c r="P1439" s="177"/>
    </row>
    <row r="1440" spans="1:16">
      <c r="A1440" s="184" t="s">
        <v>2488</v>
      </c>
      <c r="B1440" s="177"/>
      <c r="C1440" s="177"/>
      <c r="D1440" s="177"/>
      <c r="E1440" s="177"/>
      <c r="F1440" s="22" t="s">
        <v>88</v>
      </c>
      <c r="G1440" s="24" t="s">
        <v>835</v>
      </c>
      <c r="H1440" s="24">
        <v>3</v>
      </c>
      <c r="I1440" s="24" t="s">
        <v>2526</v>
      </c>
      <c r="J1440" s="24" t="s">
        <v>2522</v>
      </c>
      <c r="K1440" s="85">
        <v>15.32</v>
      </c>
      <c r="L1440" s="195"/>
      <c r="M1440" s="178">
        <v>13</v>
      </c>
      <c r="N1440" s="178"/>
      <c r="O1440" s="194"/>
      <c r="P1440" s="177"/>
    </row>
    <row r="1441" spans="1:16" ht="24">
      <c r="A1441" s="21" t="s">
        <v>2519</v>
      </c>
      <c r="B1441" s="24" t="s">
        <v>2955</v>
      </c>
      <c r="C1441" s="24">
        <v>20190029</v>
      </c>
      <c r="D1441" s="24">
        <v>0</v>
      </c>
      <c r="E1441" s="24">
        <v>6</v>
      </c>
      <c r="F1441" s="22" t="s">
        <v>2651</v>
      </c>
      <c r="G1441" s="24" t="s">
        <v>835</v>
      </c>
      <c r="H1441" s="24">
        <v>5</v>
      </c>
      <c r="I1441" s="24" t="s">
        <v>2956</v>
      </c>
      <c r="J1441" s="24" t="s">
        <v>2522</v>
      </c>
      <c r="K1441" s="85">
        <v>21.5</v>
      </c>
      <c r="L1441" s="47">
        <f>K1441</f>
        <v>21.5</v>
      </c>
      <c r="M1441" s="25">
        <f>15+6*D1441/3+6*E1441/3/2</f>
        <v>21</v>
      </c>
      <c r="N1441" s="25">
        <f t="shared" si="28"/>
        <v>0.5</v>
      </c>
      <c r="O1441" s="36">
        <f>SUMPRODUCT(TEXT(N1441-{0,5,15,25,35},"0;\0")*{0,2,3,3,7})</f>
        <v>0</v>
      </c>
      <c r="P1441" s="24"/>
    </row>
    <row r="1442" spans="1:16">
      <c r="A1442" s="184" t="s">
        <v>2488</v>
      </c>
      <c r="B1442" s="177" t="s">
        <v>853</v>
      </c>
      <c r="C1442" s="177">
        <v>20070076</v>
      </c>
      <c r="D1442" s="177">
        <v>0</v>
      </c>
      <c r="E1442" s="177">
        <v>6</v>
      </c>
      <c r="F1442" s="22" t="s">
        <v>88</v>
      </c>
      <c r="G1442" s="24" t="s">
        <v>835</v>
      </c>
      <c r="H1442" s="24">
        <v>4</v>
      </c>
      <c r="I1442" s="24" t="s">
        <v>2527</v>
      </c>
      <c r="J1442" s="28" t="s">
        <v>2528</v>
      </c>
      <c r="K1442" s="85">
        <v>67.56</v>
      </c>
      <c r="L1442" s="195">
        <f>K1442/5+K1443/6</f>
        <v>24.50866666666667</v>
      </c>
      <c r="M1442" s="178">
        <f>15+6*D1442/3+6*E1442/3/2</f>
        <v>21</v>
      </c>
      <c r="N1442" s="178">
        <f t="shared" si="28"/>
        <v>3.5086666666666702</v>
      </c>
      <c r="O1442" s="194">
        <f>SUMPRODUCT(TEXT(N1442-{0,5,15,25,35},"0;\0")*{0,2,3,3,7})</f>
        <v>0</v>
      </c>
      <c r="P1442" s="177"/>
    </row>
    <row r="1443" spans="1:16">
      <c r="A1443" s="184" t="s">
        <v>2529</v>
      </c>
      <c r="B1443" s="177"/>
      <c r="C1443" s="177"/>
      <c r="D1443" s="177"/>
      <c r="E1443" s="177"/>
      <c r="F1443" s="22" t="s">
        <v>88</v>
      </c>
      <c r="G1443" s="24" t="s">
        <v>835</v>
      </c>
      <c r="H1443" s="24">
        <v>4</v>
      </c>
      <c r="I1443" s="24" t="s">
        <v>2530</v>
      </c>
      <c r="J1443" s="24" t="s">
        <v>2531</v>
      </c>
      <c r="K1443" s="85">
        <v>65.98</v>
      </c>
      <c r="L1443" s="195"/>
      <c r="M1443" s="178">
        <v>11</v>
      </c>
      <c r="N1443" s="178"/>
      <c r="O1443" s="194"/>
      <c r="P1443" s="177"/>
    </row>
    <row r="1444" spans="1:16">
      <c r="A1444" s="184" t="s">
        <v>2529</v>
      </c>
      <c r="B1444" s="177" t="s">
        <v>854</v>
      </c>
      <c r="C1444" s="177">
        <v>20060016</v>
      </c>
      <c r="D1444" s="177">
        <v>2</v>
      </c>
      <c r="E1444" s="177">
        <v>7</v>
      </c>
      <c r="F1444" s="22" t="s">
        <v>88</v>
      </c>
      <c r="G1444" s="24" t="s">
        <v>835</v>
      </c>
      <c r="H1444" s="24">
        <v>5</v>
      </c>
      <c r="I1444" s="24" t="s">
        <v>2532</v>
      </c>
      <c r="J1444" s="24" t="s">
        <v>2533</v>
      </c>
      <c r="K1444" s="85">
        <v>15.32</v>
      </c>
      <c r="L1444" s="195">
        <f>K1444+K1445/6</f>
        <v>26.576666666666668</v>
      </c>
      <c r="M1444" s="178">
        <f>15+6*D1444/3+6*E1444/3/2</f>
        <v>26</v>
      </c>
      <c r="N1444" s="178">
        <f t="shared" si="28"/>
        <v>0.57666666666666799</v>
      </c>
      <c r="O1444" s="194">
        <f>SUMPRODUCT(TEXT(N1444-{0,5,15,25,35},"0;\0")*{0,2,3,3,7})</f>
        <v>0</v>
      </c>
      <c r="P1444" s="177"/>
    </row>
    <row r="1445" spans="1:16">
      <c r="A1445" s="184" t="s">
        <v>2534</v>
      </c>
      <c r="B1445" s="177"/>
      <c r="C1445" s="177"/>
      <c r="D1445" s="177"/>
      <c r="E1445" s="177"/>
      <c r="F1445" s="22" t="s">
        <v>88</v>
      </c>
      <c r="G1445" s="24" t="s">
        <v>835</v>
      </c>
      <c r="H1445" s="24">
        <v>4</v>
      </c>
      <c r="I1445" s="24" t="s">
        <v>2535</v>
      </c>
      <c r="J1445" s="24" t="s">
        <v>2536</v>
      </c>
      <c r="K1445" s="85">
        <v>67.540000000000006</v>
      </c>
      <c r="L1445" s="195"/>
      <c r="M1445" s="178">
        <v>8</v>
      </c>
      <c r="N1445" s="178"/>
      <c r="O1445" s="194"/>
      <c r="P1445" s="177"/>
    </row>
    <row r="1446" spans="1:16">
      <c r="A1446" s="184" t="s">
        <v>2534</v>
      </c>
      <c r="B1446" s="177" t="s">
        <v>855</v>
      </c>
      <c r="C1446" s="177">
        <v>20020044</v>
      </c>
      <c r="D1446" s="177">
        <v>20</v>
      </c>
      <c r="E1446" s="177">
        <v>6</v>
      </c>
      <c r="F1446" s="22" t="s">
        <v>88</v>
      </c>
      <c r="G1446" s="24" t="s">
        <v>835</v>
      </c>
      <c r="H1446" s="24">
        <v>4</v>
      </c>
      <c r="I1446" s="24" t="s">
        <v>2537</v>
      </c>
      <c r="J1446" s="24" t="s">
        <v>2538</v>
      </c>
      <c r="K1446" s="85">
        <v>15.32</v>
      </c>
      <c r="L1446" s="195">
        <f>K1446+K1447/4</f>
        <v>32.204999999999998</v>
      </c>
      <c r="M1446" s="178">
        <f>15+6*D1446/3+6*E1446/3/2</f>
        <v>61</v>
      </c>
      <c r="N1446" s="178">
        <f t="shared" si="28"/>
        <v>-28.795000000000002</v>
      </c>
      <c r="O1446" s="194">
        <f>SUMPRODUCT(TEXT(N1446-{0,5,15,25,35},"0;\0")*{0,2,3,3,7})</f>
        <v>0</v>
      </c>
      <c r="P1446" s="177"/>
    </row>
    <row r="1447" spans="1:16">
      <c r="A1447" s="184" t="s">
        <v>2539</v>
      </c>
      <c r="B1447" s="177"/>
      <c r="C1447" s="177"/>
      <c r="D1447" s="177"/>
      <c r="E1447" s="177"/>
      <c r="F1447" s="22" t="s">
        <v>88</v>
      </c>
      <c r="G1447" s="24" t="s">
        <v>835</v>
      </c>
      <c r="H1447" s="24">
        <v>6</v>
      </c>
      <c r="I1447" s="24" t="s">
        <v>2540</v>
      </c>
      <c r="J1447" s="24" t="s">
        <v>856</v>
      </c>
      <c r="K1447" s="85">
        <v>67.540000000000006</v>
      </c>
      <c r="L1447" s="195"/>
      <c r="M1447" s="178">
        <f>15+6*D1447/3+6*E1447/3/2</f>
        <v>15</v>
      </c>
      <c r="N1447" s="178"/>
      <c r="O1447" s="194"/>
      <c r="P1447" s="177"/>
    </row>
    <row r="1448" spans="1:16">
      <c r="A1448" s="184" t="s">
        <v>2539</v>
      </c>
      <c r="B1448" s="177" t="s">
        <v>857</v>
      </c>
      <c r="C1448" s="177">
        <v>20130076</v>
      </c>
      <c r="D1448" s="177">
        <v>0</v>
      </c>
      <c r="E1448" s="177">
        <v>7</v>
      </c>
      <c r="F1448" s="22" t="s">
        <v>88</v>
      </c>
      <c r="G1448" s="24" t="s">
        <v>835</v>
      </c>
      <c r="H1448" s="24">
        <v>6</v>
      </c>
      <c r="I1448" s="24" t="s">
        <v>2541</v>
      </c>
      <c r="J1448" s="24" t="s">
        <v>2542</v>
      </c>
      <c r="K1448" s="85">
        <v>32.200000000000003</v>
      </c>
      <c r="L1448" s="195">
        <f>K1448/4+K1449/4</f>
        <v>25.96</v>
      </c>
      <c r="M1448" s="178">
        <f>15+6*D1448/3+6*E1448/3/2</f>
        <v>22</v>
      </c>
      <c r="N1448" s="178">
        <f t="shared" si="28"/>
        <v>3.9600000000000009</v>
      </c>
      <c r="O1448" s="194">
        <f>SUMPRODUCT(TEXT(N1448-{0,5,15,25,35},"0;\0")*{0,2,3,3,7})</f>
        <v>0</v>
      </c>
      <c r="P1448" s="177"/>
    </row>
    <row r="1449" spans="1:16">
      <c r="A1449" s="184" t="s">
        <v>2539</v>
      </c>
      <c r="B1449" s="177"/>
      <c r="C1449" s="177"/>
      <c r="D1449" s="177"/>
      <c r="E1449" s="177"/>
      <c r="F1449" s="22" t="s">
        <v>120</v>
      </c>
      <c r="G1449" s="24" t="s">
        <v>840</v>
      </c>
      <c r="H1449" s="24">
        <v>5</v>
      </c>
      <c r="I1449" s="24" t="s">
        <v>2486</v>
      </c>
      <c r="J1449" s="28" t="s">
        <v>2487</v>
      </c>
      <c r="K1449" s="85">
        <v>71.64</v>
      </c>
      <c r="L1449" s="195"/>
      <c r="M1449" s="178">
        <v>11</v>
      </c>
      <c r="N1449" s="178"/>
      <c r="O1449" s="194"/>
      <c r="P1449" s="177"/>
    </row>
    <row r="1450" spans="1:16">
      <c r="A1450" s="184" t="s">
        <v>2488</v>
      </c>
      <c r="B1450" s="177" t="s">
        <v>858</v>
      </c>
      <c r="C1450" s="177">
        <v>19890037</v>
      </c>
      <c r="D1450" s="177">
        <v>13</v>
      </c>
      <c r="E1450" s="177">
        <v>7</v>
      </c>
      <c r="F1450" s="22" t="s">
        <v>88</v>
      </c>
      <c r="G1450" s="24" t="s">
        <v>835</v>
      </c>
      <c r="H1450" s="24">
        <v>2</v>
      </c>
      <c r="I1450" s="24" t="s">
        <v>2543</v>
      </c>
      <c r="J1450" s="24" t="s">
        <v>2544</v>
      </c>
      <c r="K1450" s="85">
        <v>15.32</v>
      </c>
      <c r="L1450" s="195">
        <f>K1450+K1451/5</f>
        <v>29.628</v>
      </c>
      <c r="M1450" s="178">
        <f>15+6*D1450/3+6*E1450/3/2</f>
        <v>48</v>
      </c>
      <c r="N1450" s="178">
        <f t="shared" si="28"/>
        <v>-18.372</v>
      </c>
      <c r="O1450" s="194">
        <f>SUMPRODUCT(TEXT(N1450-{0,5,15,25,35},"0;\0")*{0,2,3,3,7})</f>
        <v>0</v>
      </c>
      <c r="P1450" s="177"/>
    </row>
    <row r="1451" spans="1:16">
      <c r="A1451" s="184" t="s">
        <v>2545</v>
      </c>
      <c r="B1451" s="177"/>
      <c r="C1451" s="177"/>
      <c r="D1451" s="177"/>
      <c r="E1451" s="177"/>
      <c r="F1451" s="22" t="s">
        <v>120</v>
      </c>
      <c r="G1451" s="24" t="s">
        <v>840</v>
      </c>
      <c r="H1451" s="24">
        <v>5</v>
      </c>
      <c r="I1451" s="24" t="s">
        <v>2500</v>
      </c>
      <c r="J1451" s="28" t="s">
        <v>2501</v>
      </c>
      <c r="K1451" s="85">
        <v>71.540000000000006</v>
      </c>
      <c r="L1451" s="195"/>
      <c r="M1451" s="178">
        <v>30</v>
      </c>
      <c r="N1451" s="178"/>
      <c r="O1451" s="194"/>
      <c r="P1451" s="177"/>
    </row>
    <row r="1452" spans="1:16">
      <c r="A1452" s="184" t="s">
        <v>2519</v>
      </c>
      <c r="B1452" s="177" t="s">
        <v>2546</v>
      </c>
      <c r="C1452" s="177">
        <v>20170012</v>
      </c>
      <c r="D1452" s="177">
        <v>0</v>
      </c>
      <c r="E1452" s="177">
        <v>6</v>
      </c>
      <c r="F1452" s="22" t="s">
        <v>2547</v>
      </c>
      <c r="G1452" s="24" t="s">
        <v>840</v>
      </c>
      <c r="H1452" s="24">
        <v>5</v>
      </c>
      <c r="I1452" s="24" t="s">
        <v>2481</v>
      </c>
      <c r="J1452" s="28" t="s">
        <v>2482</v>
      </c>
      <c r="K1452" s="85">
        <v>106.67</v>
      </c>
      <c r="L1452" s="195">
        <f>K1452/10+K1453</f>
        <v>23.256999999999998</v>
      </c>
      <c r="M1452" s="178">
        <f>15+6*D1452/3+6*E1452/3/2</f>
        <v>21</v>
      </c>
      <c r="N1452" s="178">
        <f t="shared" si="28"/>
        <v>2.2569999999999979</v>
      </c>
      <c r="O1452" s="194">
        <f>SUMPRODUCT(TEXT(N1452-{0,5,15,25,35},"0;\0")*{0,2,3,3,7})</f>
        <v>0</v>
      </c>
      <c r="P1452" s="178"/>
    </row>
    <row r="1453" spans="1:16">
      <c r="A1453" s="184" t="s">
        <v>2488</v>
      </c>
      <c r="B1453" s="177"/>
      <c r="C1453" s="177"/>
      <c r="D1453" s="177"/>
      <c r="E1453" s="177"/>
      <c r="F1453" s="22" t="s">
        <v>88</v>
      </c>
      <c r="G1453" s="24" t="s">
        <v>835</v>
      </c>
      <c r="H1453" s="24">
        <v>5</v>
      </c>
      <c r="I1453" s="24" t="s">
        <v>2548</v>
      </c>
      <c r="J1453" s="24" t="s">
        <v>2522</v>
      </c>
      <c r="K1453" s="85">
        <v>12.59</v>
      </c>
      <c r="L1453" s="195"/>
      <c r="M1453" s="178"/>
      <c r="N1453" s="178"/>
      <c r="O1453" s="194"/>
      <c r="P1453" s="177"/>
    </row>
    <row r="1454" spans="1:16">
      <c r="A1454" s="184" t="s">
        <v>2488</v>
      </c>
      <c r="B1454" s="177" t="s">
        <v>859</v>
      </c>
      <c r="C1454" s="177">
        <v>20050054</v>
      </c>
      <c r="D1454" s="177">
        <v>0</v>
      </c>
      <c r="E1454" s="177">
        <v>6</v>
      </c>
      <c r="F1454" s="22" t="s">
        <v>88</v>
      </c>
      <c r="G1454" s="24" t="s">
        <v>835</v>
      </c>
      <c r="H1454" s="24">
        <v>3</v>
      </c>
      <c r="I1454" s="24" t="s">
        <v>2957</v>
      </c>
      <c r="J1454" s="24" t="s">
        <v>2522</v>
      </c>
      <c r="K1454" s="85">
        <v>15.32</v>
      </c>
      <c r="L1454" s="195">
        <f>K1454/2+K1455/3</f>
        <v>24.573333333333334</v>
      </c>
      <c r="M1454" s="178">
        <f>15+6*D1454/3+6*E1454/3/2</f>
        <v>21</v>
      </c>
      <c r="N1454" s="178">
        <f t="shared" si="28"/>
        <v>3.5733333333333341</v>
      </c>
      <c r="O1454" s="194">
        <f>SUMPRODUCT(TEXT(N1454-{0,5,15,25,35},"0;\0")*{0,2,3,3,7})</f>
        <v>0</v>
      </c>
      <c r="P1454" s="177"/>
    </row>
    <row r="1455" spans="1:16">
      <c r="A1455" s="184" t="s">
        <v>2488</v>
      </c>
      <c r="B1455" s="177"/>
      <c r="C1455" s="177"/>
      <c r="D1455" s="177"/>
      <c r="E1455" s="177"/>
      <c r="F1455" s="22" t="s">
        <v>120</v>
      </c>
      <c r="G1455" s="24" t="s">
        <v>840</v>
      </c>
      <c r="H1455" s="24">
        <v>6</v>
      </c>
      <c r="I1455" s="24" t="s">
        <v>2549</v>
      </c>
      <c r="J1455" s="48" t="s">
        <v>860</v>
      </c>
      <c r="K1455" s="85">
        <v>50.74</v>
      </c>
      <c r="L1455" s="195"/>
      <c r="M1455" s="178">
        <v>3</v>
      </c>
      <c r="N1455" s="178"/>
      <c r="O1455" s="194"/>
      <c r="P1455" s="177"/>
    </row>
    <row r="1456" spans="1:16">
      <c r="A1456" s="184" t="s">
        <v>2519</v>
      </c>
      <c r="B1456" s="177" t="s">
        <v>2550</v>
      </c>
      <c r="C1456" s="177">
        <v>20150038</v>
      </c>
      <c r="D1456" s="177">
        <v>0</v>
      </c>
      <c r="E1456" s="177">
        <v>6</v>
      </c>
      <c r="F1456" s="22" t="s">
        <v>120</v>
      </c>
      <c r="G1456" s="24" t="s">
        <v>840</v>
      </c>
      <c r="H1456" s="24">
        <v>5</v>
      </c>
      <c r="I1456" s="24" t="s">
        <v>2481</v>
      </c>
      <c r="J1456" s="28" t="s">
        <v>2482</v>
      </c>
      <c r="K1456" s="85">
        <v>106.67</v>
      </c>
      <c r="L1456" s="195">
        <f>K1456/10+K1457/6</f>
        <v>24.040333333333333</v>
      </c>
      <c r="M1456" s="178">
        <f>15+6*D1456/3+6*E1456/3/2</f>
        <v>21</v>
      </c>
      <c r="N1456" s="178">
        <f t="shared" si="28"/>
        <v>3.0403333333333329</v>
      </c>
      <c r="O1456" s="194">
        <f>SUMPRODUCT(TEXT(N1456-{0,5,15,25,35},"0;\0")*{0,2,3,3,7})</f>
        <v>0</v>
      </c>
      <c r="P1456" s="178"/>
    </row>
    <row r="1457" spans="1:16">
      <c r="A1457" s="184" t="s">
        <v>2488</v>
      </c>
      <c r="B1457" s="177"/>
      <c r="C1457" s="177"/>
      <c r="D1457" s="177"/>
      <c r="E1457" s="177"/>
      <c r="F1457" s="22" t="s">
        <v>120</v>
      </c>
      <c r="G1457" s="24" t="s">
        <v>2551</v>
      </c>
      <c r="H1457" s="24">
        <v>6</v>
      </c>
      <c r="I1457" s="24">
        <v>608</v>
      </c>
      <c r="J1457" s="48" t="s">
        <v>861</v>
      </c>
      <c r="K1457" s="85">
        <v>80.239999999999995</v>
      </c>
      <c r="L1457" s="195"/>
      <c r="M1457" s="178"/>
      <c r="N1457" s="178"/>
      <c r="O1457" s="194"/>
      <c r="P1457" s="177"/>
    </row>
    <row r="1458" spans="1:16">
      <c r="A1458" s="184" t="s">
        <v>2488</v>
      </c>
      <c r="B1458" s="177" t="s">
        <v>862</v>
      </c>
      <c r="C1458" s="177">
        <v>20100043</v>
      </c>
      <c r="D1458" s="177">
        <v>0</v>
      </c>
      <c r="E1458" s="177">
        <v>6</v>
      </c>
      <c r="F1458" s="22" t="s">
        <v>88</v>
      </c>
      <c r="G1458" s="24" t="s">
        <v>835</v>
      </c>
      <c r="H1458" s="24">
        <v>4</v>
      </c>
      <c r="I1458" s="24" t="s">
        <v>2552</v>
      </c>
      <c r="J1458" s="24" t="s">
        <v>2553</v>
      </c>
      <c r="K1458" s="85">
        <v>32.200000000000003</v>
      </c>
      <c r="L1458" s="195">
        <f>K1458/5+K1459/4</f>
        <v>24.35</v>
      </c>
      <c r="M1458" s="178">
        <f>15+6*D1458/3+6*E1458/3/2</f>
        <v>21</v>
      </c>
      <c r="N1458" s="178">
        <f t="shared" si="28"/>
        <v>3.3500000000000014</v>
      </c>
      <c r="O1458" s="194">
        <f>SUMPRODUCT(TEXT(N1458-{0,5,15,25,35},"0;\0")*{0,2,3,3,7})</f>
        <v>0</v>
      </c>
      <c r="P1458" s="177"/>
    </row>
    <row r="1459" spans="1:16">
      <c r="A1459" s="184" t="s">
        <v>2554</v>
      </c>
      <c r="B1459" s="177"/>
      <c r="C1459" s="177"/>
      <c r="D1459" s="177"/>
      <c r="E1459" s="177"/>
      <c r="F1459" s="22" t="s">
        <v>120</v>
      </c>
      <c r="G1459" s="24" t="s">
        <v>840</v>
      </c>
      <c r="H1459" s="24">
        <v>5</v>
      </c>
      <c r="I1459" s="24" t="s">
        <v>2486</v>
      </c>
      <c r="J1459" s="48" t="s">
        <v>863</v>
      </c>
      <c r="K1459" s="85">
        <v>71.64</v>
      </c>
      <c r="L1459" s="195"/>
      <c r="M1459" s="178">
        <v>13</v>
      </c>
      <c r="N1459" s="178"/>
      <c r="O1459" s="194"/>
      <c r="P1459" s="177"/>
    </row>
    <row r="1460" spans="1:16">
      <c r="A1460" s="184" t="s">
        <v>2488</v>
      </c>
      <c r="B1460" s="177" t="s">
        <v>864</v>
      </c>
      <c r="C1460" s="177">
        <v>19880012</v>
      </c>
      <c r="D1460" s="177">
        <v>0</v>
      </c>
      <c r="E1460" s="177">
        <v>6</v>
      </c>
      <c r="F1460" s="22" t="s">
        <v>88</v>
      </c>
      <c r="G1460" s="24" t="s">
        <v>835</v>
      </c>
      <c r="H1460" s="24">
        <v>4</v>
      </c>
      <c r="I1460" s="24" t="s">
        <v>2524</v>
      </c>
      <c r="J1460" s="24" t="s">
        <v>2525</v>
      </c>
      <c r="K1460" s="85">
        <v>32.200000000000003</v>
      </c>
      <c r="L1460" s="195">
        <f>K1460/5+K1461/7</f>
        <v>22.14142857142857</v>
      </c>
      <c r="M1460" s="178">
        <f>15+6*D1460/3+6*E1460/3/2</f>
        <v>21</v>
      </c>
      <c r="N1460" s="178">
        <f t="shared" si="28"/>
        <v>1.1414285714285697</v>
      </c>
      <c r="O1460" s="194">
        <f>SUMPRODUCT(TEXT(N1460-{0,5,15,25,35},"0;\0")*{0,2,3,3,7})</f>
        <v>0</v>
      </c>
      <c r="P1460" s="177"/>
    </row>
    <row r="1461" spans="1:16">
      <c r="A1461" s="184" t="s">
        <v>2488</v>
      </c>
      <c r="B1461" s="177"/>
      <c r="C1461" s="177"/>
      <c r="D1461" s="177"/>
      <c r="E1461" s="177"/>
      <c r="F1461" s="22" t="s">
        <v>88</v>
      </c>
      <c r="G1461" s="24" t="s">
        <v>835</v>
      </c>
      <c r="H1461" s="24">
        <v>6</v>
      </c>
      <c r="I1461" s="24" t="s">
        <v>2555</v>
      </c>
      <c r="J1461" s="48" t="s">
        <v>865</v>
      </c>
      <c r="K1461" s="85">
        <v>109.91</v>
      </c>
      <c r="L1461" s="195"/>
      <c r="M1461" s="178">
        <v>13</v>
      </c>
      <c r="N1461" s="178"/>
      <c r="O1461" s="194"/>
      <c r="P1461" s="177"/>
    </row>
    <row r="1462" spans="1:16">
      <c r="A1462" s="184" t="s">
        <v>2519</v>
      </c>
      <c r="B1462" s="177" t="s">
        <v>2556</v>
      </c>
      <c r="C1462" s="177">
        <v>20050053</v>
      </c>
      <c r="D1462" s="177">
        <v>0</v>
      </c>
      <c r="E1462" s="177">
        <v>6</v>
      </c>
      <c r="F1462" s="22" t="s">
        <v>88</v>
      </c>
      <c r="G1462" s="24" t="s">
        <v>835</v>
      </c>
      <c r="H1462" s="24">
        <v>3</v>
      </c>
      <c r="I1462" s="24" t="s">
        <v>2557</v>
      </c>
      <c r="J1462" s="24" t="s">
        <v>2522</v>
      </c>
      <c r="K1462" s="85">
        <v>15.32</v>
      </c>
      <c r="L1462" s="195">
        <f>K1462+K1463/10</f>
        <v>26.311</v>
      </c>
      <c r="M1462" s="178">
        <f>15+6*D1462/3+6*E1462/3/2</f>
        <v>21</v>
      </c>
      <c r="N1462" s="178">
        <f t="shared" si="28"/>
        <v>5.3109999999999999</v>
      </c>
      <c r="O1462" s="194">
        <f>SUMPRODUCT(TEXT(N1462-{0,5,15,25,35},"0;\0")*{0,2,3,3,7})</f>
        <v>0</v>
      </c>
      <c r="P1462" s="177"/>
    </row>
    <row r="1463" spans="1:16">
      <c r="A1463" s="184" t="s">
        <v>2519</v>
      </c>
      <c r="B1463" s="177"/>
      <c r="C1463" s="177"/>
      <c r="D1463" s="177"/>
      <c r="E1463" s="177"/>
      <c r="F1463" s="22" t="s">
        <v>88</v>
      </c>
      <c r="G1463" s="24" t="s">
        <v>835</v>
      </c>
      <c r="H1463" s="24">
        <v>6</v>
      </c>
      <c r="I1463" s="24" t="s">
        <v>2555</v>
      </c>
      <c r="J1463" s="48" t="s">
        <v>865</v>
      </c>
      <c r="K1463" s="85">
        <v>109.91</v>
      </c>
      <c r="L1463" s="195"/>
      <c r="M1463" s="178">
        <v>8</v>
      </c>
      <c r="N1463" s="178"/>
      <c r="O1463" s="194"/>
      <c r="P1463" s="177"/>
    </row>
    <row r="1464" spans="1:16" ht="24">
      <c r="A1464" s="21" t="s">
        <v>2519</v>
      </c>
      <c r="B1464" s="24" t="s">
        <v>2558</v>
      </c>
      <c r="C1464" s="24">
        <v>20150018</v>
      </c>
      <c r="D1464" s="24">
        <v>0</v>
      </c>
      <c r="E1464" s="24">
        <v>6</v>
      </c>
      <c r="F1464" s="22" t="s">
        <v>120</v>
      </c>
      <c r="G1464" s="24" t="s">
        <v>2551</v>
      </c>
      <c r="H1464" s="24">
        <v>6</v>
      </c>
      <c r="I1464" s="24">
        <v>612</v>
      </c>
      <c r="J1464" s="48" t="s">
        <v>294</v>
      </c>
      <c r="K1464" s="85">
        <v>26.54</v>
      </c>
      <c r="L1464" s="47">
        <f>K1464/2</f>
        <v>13.27</v>
      </c>
      <c r="M1464" s="25">
        <f>15+6*D1464/3+6*E1464/3/2</f>
        <v>21</v>
      </c>
      <c r="N1464" s="25">
        <f t="shared" si="28"/>
        <v>-7.73</v>
      </c>
      <c r="O1464" s="36">
        <f>SUMPRODUCT(TEXT(N1464-{0,5,15,25,35},"0;\0")*{0,2,3,3,7})</f>
        <v>0</v>
      </c>
      <c r="P1464" s="24"/>
    </row>
    <row r="1465" spans="1:16">
      <c r="A1465" s="184" t="s">
        <v>2519</v>
      </c>
      <c r="B1465" s="177" t="s">
        <v>2559</v>
      </c>
      <c r="C1465" s="177">
        <v>20020042</v>
      </c>
      <c r="D1465" s="177">
        <v>0</v>
      </c>
      <c r="E1465" s="177">
        <v>6</v>
      </c>
      <c r="F1465" s="22" t="s">
        <v>88</v>
      </c>
      <c r="G1465" s="24" t="s">
        <v>835</v>
      </c>
      <c r="H1465" s="24">
        <v>4</v>
      </c>
      <c r="I1465" s="24" t="s">
        <v>2560</v>
      </c>
      <c r="J1465" s="24" t="s">
        <v>2584</v>
      </c>
      <c r="K1465" s="85">
        <v>32.200000000000003</v>
      </c>
      <c r="L1465" s="195">
        <f>K1465/3+K1466/5</f>
        <v>24.241333333333337</v>
      </c>
      <c r="M1465" s="178">
        <f>15+6*D1465/3+6*E1465/3/2</f>
        <v>21</v>
      </c>
      <c r="N1465" s="178">
        <f t="shared" si="28"/>
        <v>3.241333333333337</v>
      </c>
      <c r="O1465" s="194">
        <f>SUMPRODUCT(TEXT(N1465-{0,5,15,25,35},"0;\0")*{0,2,3,3,7})</f>
        <v>0</v>
      </c>
      <c r="P1465" s="177"/>
    </row>
    <row r="1466" spans="1:16">
      <c r="A1466" s="184" t="s">
        <v>2519</v>
      </c>
      <c r="B1466" s="177"/>
      <c r="C1466" s="177"/>
      <c r="D1466" s="177"/>
      <c r="E1466" s="177"/>
      <c r="F1466" s="22" t="s">
        <v>88</v>
      </c>
      <c r="G1466" s="24" t="s">
        <v>835</v>
      </c>
      <c r="H1466" s="24">
        <v>6</v>
      </c>
      <c r="I1466" s="24" t="s">
        <v>2585</v>
      </c>
      <c r="J1466" s="24" t="s">
        <v>856</v>
      </c>
      <c r="K1466" s="85">
        <v>67.540000000000006</v>
      </c>
      <c r="L1466" s="195"/>
      <c r="M1466" s="178">
        <v>4</v>
      </c>
      <c r="N1466" s="178"/>
      <c r="O1466" s="194"/>
      <c r="P1466" s="177"/>
    </row>
    <row r="1467" spans="1:16">
      <c r="A1467" s="184" t="s">
        <v>2488</v>
      </c>
      <c r="B1467" s="177" t="s">
        <v>866</v>
      </c>
      <c r="C1467" s="177">
        <v>20100044</v>
      </c>
      <c r="D1467" s="177">
        <v>10</v>
      </c>
      <c r="E1467" s="177">
        <v>6</v>
      </c>
      <c r="F1467" s="22" t="s">
        <v>88</v>
      </c>
      <c r="G1467" s="24" t="s">
        <v>835</v>
      </c>
      <c r="H1467" s="24">
        <v>5</v>
      </c>
      <c r="I1467" s="24" t="s">
        <v>2561</v>
      </c>
      <c r="J1467" s="24" t="s">
        <v>2562</v>
      </c>
      <c r="K1467" s="85">
        <v>31.74</v>
      </c>
      <c r="L1467" s="195">
        <f>K1467/2+K1468/6</f>
        <v>29.243333333333332</v>
      </c>
      <c r="M1467" s="178">
        <f>15+6*D1467/3+6*E1467/3/2</f>
        <v>41</v>
      </c>
      <c r="N1467" s="178">
        <f t="shared" si="28"/>
        <v>-11.756666666666668</v>
      </c>
      <c r="O1467" s="194">
        <f>SUMPRODUCT(TEXT(N1467-{0,5,15,25,35},"0;\0")*{0,2,3,3,7})</f>
        <v>0</v>
      </c>
      <c r="P1467" s="195"/>
    </row>
    <row r="1468" spans="1:16">
      <c r="A1468" s="184" t="s">
        <v>2563</v>
      </c>
      <c r="B1468" s="177"/>
      <c r="C1468" s="177"/>
      <c r="D1468" s="177"/>
      <c r="E1468" s="177"/>
      <c r="F1468" s="22" t="s">
        <v>120</v>
      </c>
      <c r="G1468" s="24" t="s">
        <v>2564</v>
      </c>
      <c r="H1468" s="24">
        <v>6</v>
      </c>
      <c r="I1468" s="24">
        <v>608</v>
      </c>
      <c r="J1468" s="48" t="s">
        <v>861</v>
      </c>
      <c r="K1468" s="85">
        <v>80.239999999999995</v>
      </c>
      <c r="L1468" s="195"/>
      <c r="M1468" s="178"/>
      <c r="N1468" s="178"/>
      <c r="O1468" s="194"/>
      <c r="P1468" s="195"/>
    </row>
    <row r="1469" spans="1:16">
      <c r="A1469" s="184" t="s">
        <v>2563</v>
      </c>
      <c r="B1469" s="177" t="s">
        <v>867</v>
      </c>
      <c r="C1469" s="177">
        <v>20120046</v>
      </c>
      <c r="D1469" s="177">
        <v>3</v>
      </c>
      <c r="E1469" s="177">
        <v>6</v>
      </c>
      <c r="F1469" s="22" t="s">
        <v>88</v>
      </c>
      <c r="G1469" s="24" t="s">
        <v>835</v>
      </c>
      <c r="H1469" s="24">
        <v>5</v>
      </c>
      <c r="I1469" s="24" t="s">
        <v>2565</v>
      </c>
      <c r="J1469" s="24" t="s">
        <v>2566</v>
      </c>
      <c r="K1469" s="85">
        <v>15.32</v>
      </c>
      <c r="L1469" s="195">
        <f>K1469+K1470/7</f>
        <v>31.021428571428572</v>
      </c>
      <c r="M1469" s="178">
        <f>15+6*D1469/3+6*E1469/3/2</f>
        <v>27</v>
      </c>
      <c r="N1469" s="178">
        <f t="shared" ref="N1469:N1496" si="29">L1469-M1469</f>
        <v>4.0214285714285722</v>
      </c>
      <c r="O1469" s="194">
        <f>SUMPRODUCT(TEXT(N1469-{0,5,15,25,35},"0;\0")*{0,2,3,3,7})</f>
        <v>0</v>
      </c>
      <c r="P1469" s="177"/>
    </row>
    <row r="1470" spans="1:16">
      <c r="A1470" s="184" t="s">
        <v>2567</v>
      </c>
      <c r="B1470" s="177"/>
      <c r="C1470" s="177"/>
      <c r="D1470" s="177"/>
      <c r="E1470" s="177"/>
      <c r="F1470" s="22" t="s">
        <v>88</v>
      </c>
      <c r="G1470" s="24" t="s">
        <v>835</v>
      </c>
      <c r="H1470" s="24">
        <v>6</v>
      </c>
      <c r="I1470" s="24" t="s">
        <v>2568</v>
      </c>
      <c r="J1470" s="48" t="s">
        <v>865</v>
      </c>
      <c r="K1470" s="85">
        <v>109.91</v>
      </c>
      <c r="L1470" s="195"/>
      <c r="M1470" s="178">
        <v>9</v>
      </c>
      <c r="N1470" s="178"/>
      <c r="O1470" s="194"/>
      <c r="P1470" s="177"/>
    </row>
    <row r="1471" spans="1:16">
      <c r="A1471" s="184" t="s">
        <v>2569</v>
      </c>
      <c r="B1471" s="177" t="s">
        <v>868</v>
      </c>
      <c r="C1471" s="177">
        <v>20040029</v>
      </c>
      <c r="D1471" s="177">
        <v>5</v>
      </c>
      <c r="E1471" s="177">
        <v>7</v>
      </c>
      <c r="F1471" s="22" t="s">
        <v>88</v>
      </c>
      <c r="G1471" s="24" t="s">
        <v>835</v>
      </c>
      <c r="H1471" s="24">
        <v>4</v>
      </c>
      <c r="I1471" s="24" t="s">
        <v>2570</v>
      </c>
      <c r="J1471" s="24" t="s">
        <v>2958</v>
      </c>
      <c r="K1471" s="85">
        <v>32.200000000000003</v>
      </c>
      <c r="L1471" s="195">
        <f>K1471/4+K1472/5</f>
        <v>22.358000000000004</v>
      </c>
      <c r="M1471" s="178">
        <f>15+6*D1471/3+6*E1471/3/2</f>
        <v>32</v>
      </c>
      <c r="N1471" s="178">
        <f t="shared" si="29"/>
        <v>-9.6419999999999959</v>
      </c>
      <c r="O1471" s="194">
        <f>SUMPRODUCT(TEXT(N1471-{0,5,15,25,35},"0;\0")*{0,2,3,3,7})</f>
        <v>0</v>
      </c>
      <c r="P1471" s="177"/>
    </row>
    <row r="1472" spans="1:16">
      <c r="A1472" s="184" t="s">
        <v>2567</v>
      </c>
      <c r="B1472" s="177"/>
      <c r="C1472" s="177"/>
      <c r="D1472" s="177"/>
      <c r="E1472" s="177"/>
      <c r="F1472" s="22" t="s">
        <v>120</v>
      </c>
      <c r="G1472" s="24" t="s">
        <v>840</v>
      </c>
      <c r="H1472" s="24">
        <v>5</v>
      </c>
      <c r="I1472" s="24" t="s">
        <v>2500</v>
      </c>
      <c r="J1472" s="28" t="s">
        <v>2501</v>
      </c>
      <c r="K1472" s="85">
        <v>71.540000000000006</v>
      </c>
      <c r="L1472" s="195"/>
      <c r="M1472" s="178">
        <v>24</v>
      </c>
      <c r="N1472" s="178"/>
      <c r="O1472" s="194"/>
      <c r="P1472" s="177"/>
    </row>
    <row r="1473" spans="1:16">
      <c r="A1473" s="184" t="s">
        <v>2488</v>
      </c>
      <c r="B1473" s="177" t="s">
        <v>869</v>
      </c>
      <c r="C1473" s="177">
        <v>20090077</v>
      </c>
      <c r="D1473" s="177">
        <v>4</v>
      </c>
      <c r="E1473" s="177">
        <v>6</v>
      </c>
      <c r="F1473" s="22" t="s">
        <v>88</v>
      </c>
      <c r="G1473" s="24" t="s">
        <v>835</v>
      </c>
      <c r="H1473" s="24">
        <v>4</v>
      </c>
      <c r="I1473" s="24" t="s">
        <v>2571</v>
      </c>
      <c r="J1473" s="24" t="s">
        <v>2572</v>
      </c>
      <c r="K1473" s="85">
        <v>32.200000000000003</v>
      </c>
      <c r="L1473" s="195">
        <f>K1473/4+K1474/5</f>
        <v>22.358000000000004</v>
      </c>
      <c r="M1473" s="178">
        <f>15+6*D1473/3+6*E1473/3/2</f>
        <v>29</v>
      </c>
      <c r="N1473" s="178">
        <f t="shared" si="29"/>
        <v>-6.6419999999999959</v>
      </c>
      <c r="O1473" s="194">
        <f>SUMPRODUCT(TEXT(N1473-{0,5,15,25,35},"0;\0")*{0,2,3,3,7})</f>
        <v>0</v>
      </c>
      <c r="P1473" s="177"/>
    </row>
    <row r="1474" spans="1:16">
      <c r="A1474" s="184" t="s">
        <v>2573</v>
      </c>
      <c r="B1474" s="177"/>
      <c r="C1474" s="177"/>
      <c r="D1474" s="177"/>
      <c r="E1474" s="177"/>
      <c r="F1474" s="22" t="s">
        <v>120</v>
      </c>
      <c r="G1474" s="24" t="s">
        <v>840</v>
      </c>
      <c r="H1474" s="24">
        <v>5</v>
      </c>
      <c r="I1474" s="24" t="s">
        <v>2500</v>
      </c>
      <c r="J1474" s="28" t="s">
        <v>2501</v>
      </c>
      <c r="K1474" s="85">
        <v>71.540000000000006</v>
      </c>
      <c r="L1474" s="195"/>
      <c r="M1474" s="178">
        <v>21</v>
      </c>
      <c r="N1474" s="178"/>
      <c r="O1474" s="194"/>
      <c r="P1474" s="177"/>
    </row>
    <row r="1475" spans="1:16">
      <c r="A1475" s="184" t="s">
        <v>2488</v>
      </c>
      <c r="B1475" s="177" t="s">
        <v>870</v>
      </c>
      <c r="C1475" s="177">
        <v>20120048</v>
      </c>
      <c r="D1475" s="177">
        <v>0</v>
      </c>
      <c r="E1475" s="177">
        <v>6</v>
      </c>
      <c r="F1475" s="22" t="s">
        <v>88</v>
      </c>
      <c r="G1475" s="24" t="s">
        <v>835</v>
      </c>
      <c r="H1475" s="24">
        <v>4</v>
      </c>
      <c r="I1475" s="24" t="s">
        <v>2574</v>
      </c>
      <c r="J1475" s="24" t="s">
        <v>2575</v>
      </c>
      <c r="K1475" s="85">
        <v>32.200000000000003</v>
      </c>
      <c r="L1475" s="195">
        <f>K1475/3+K1476/10</f>
        <v>21.724333333333334</v>
      </c>
      <c r="M1475" s="178">
        <f>15+6*D1475/3+6*E1475/3/2</f>
        <v>21</v>
      </c>
      <c r="N1475" s="178">
        <f t="shared" si="29"/>
        <v>0.72433333333333394</v>
      </c>
      <c r="O1475" s="194">
        <f>SUMPRODUCT(TEXT(N1475-{0,5,15,25,35},"0;\0")*{0,2,3,3,7})</f>
        <v>0</v>
      </c>
      <c r="P1475" s="177"/>
    </row>
    <row r="1476" spans="1:16">
      <c r="A1476" s="184" t="s">
        <v>2488</v>
      </c>
      <c r="B1476" s="177"/>
      <c r="C1476" s="177"/>
      <c r="D1476" s="177"/>
      <c r="E1476" s="177"/>
      <c r="F1476" s="22" t="s">
        <v>88</v>
      </c>
      <c r="G1476" s="24" t="s">
        <v>835</v>
      </c>
      <c r="H1476" s="24">
        <v>6</v>
      </c>
      <c r="I1476" s="24" t="s">
        <v>2555</v>
      </c>
      <c r="J1476" s="48" t="s">
        <v>865</v>
      </c>
      <c r="K1476" s="85">
        <v>109.91</v>
      </c>
      <c r="L1476" s="195"/>
      <c r="M1476" s="178">
        <v>7</v>
      </c>
      <c r="N1476" s="178"/>
      <c r="O1476" s="194"/>
      <c r="P1476" s="177"/>
    </row>
    <row r="1477" spans="1:16">
      <c r="A1477" s="184" t="s">
        <v>2488</v>
      </c>
      <c r="B1477" s="177" t="s">
        <v>871</v>
      </c>
      <c r="C1477" s="177">
        <v>19960062</v>
      </c>
      <c r="D1477" s="177">
        <v>0</v>
      </c>
      <c r="E1477" s="177">
        <v>0</v>
      </c>
      <c r="F1477" s="22" t="s">
        <v>88</v>
      </c>
      <c r="G1477" s="24" t="s">
        <v>835</v>
      </c>
      <c r="H1477" s="24">
        <v>4</v>
      </c>
      <c r="I1477" s="24" t="s">
        <v>2576</v>
      </c>
      <c r="J1477" s="24" t="s">
        <v>2577</v>
      </c>
      <c r="K1477" s="85">
        <v>32.200000000000003</v>
      </c>
      <c r="L1477" s="195">
        <f>K1477/4+K1478/6</f>
        <v>19.990000000000002</v>
      </c>
      <c r="M1477" s="178">
        <f>15+6*D1477/3+6*E1477/3/2</f>
        <v>15</v>
      </c>
      <c r="N1477" s="178">
        <f t="shared" si="29"/>
        <v>4.990000000000002</v>
      </c>
      <c r="O1477" s="194">
        <f>SUMPRODUCT(TEXT(N1477-{0,5,15,25,35},"0;\0")*{0,2,3,3,7})</f>
        <v>0</v>
      </c>
      <c r="P1477" s="177"/>
    </row>
    <row r="1478" spans="1:16">
      <c r="A1478" s="184" t="s">
        <v>2519</v>
      </c>
      <c r="B1478" s="177"/>
      <c r="C1478" s="177"/>
      <c r="D1478" s="177"/>
      <c r="E1478" s="177"/>
      <c r="F1478" s="22" t="s">
        <v>120</v>
      </c>
      <c r="G1478" s="24" t="s">
        <v>840</v>
      </c>
      <c r="H1478" s="24">
        <v>5</v>
      </c>
      <c r="I1478" s="24" t="s">
        <v>2486</v>
      </c>
      <c r="J1478" s="28" t="s">
        <v>2487</v>
      </c>
      <c r="K1478" s="85">
        <v>71.64</v>
      </c>
      <c r="L1478" s="195"/>
      <c r="M1478" s="178">
        <v>7</v>
      </c>
      <c r="N1478" s="178"/>
      <c r="O1478" s="194"/>
      <c r="P1478" s="177"/>
    </row>
    <row r="1479" spans="1:16">
      <c r="A1479" s="184" t="s">
        <v>2519</v>
      </c>
      <c r="B1479" s="177" t="s">
        <v>2578</v>
      </c>
      <c r="C1479" s="177">
        <v>20030033</v>
      </c>
      <c r="D1479" s="177">
        <v>1</v>
      </c>
      <c r="E1479" s="177">
        <v>7</v>
      </c>
      <c r="F1479" s="22" t="s">
        <v>88</v>
      </c>
      <c r="G1479" s="24" t="s">
        <v>835</v>
      </c>
      <c r="H1479" s="24">
        <v>4</v>
      </c>
      <c r="I1479" s="24" t="s">
        <v>2576</v>
      </c>
      <c r="J1479" s="24" t="s">
        <v>2577</v>
      </c>
      <c r="K1479" s="85">
        <v>32.200000000000003</v>
      </c>
      <c r="L1479" s="195">
        <f>K1479/4+K1480/4</f>
        <v>19.967500000000001</v>
      </c>
      <c r="M1479" s="178">
        <f>15+6*D1479/3+6*E1479/3/2</f>
        <v>24</v>
      </c>
      <c r="N1479" s="178">
        <f t="shared" si="29"/>
        <v>-4.0324999999999989</v>
      </c>
      <c r="O1479" s="194">
        <f>SUMPRODUCT(TEXT(N1479-{0,5,15,25,35},"0;\0")*{0,2,3,3,7})</f>
        <v>0</v>
      </c>
      <c r="P1479" s="177"/>
    </row>
    <row r="1480" spans="1:16">
      <c r="A1480" s="184" t="s">
        <v>2519</v>
      </c>
      <c r="B1480" s="177"/>
      <c r="C1480" s="177"/>
      <c r="D1480" s="177"/>
      <c r="E1480" s="177"/>
      <c r="F1480" s="22" t="s">
        <v>120</v>
      </c>
      <c r="G1480" s="24" t="s">
        <v>840</v>
      </c>
      <c r="H1480" s="24">
        <v>5</v>
      </c>
      <c r="I1480" s="24" t="s">
        <v>2579</v>
      </c>
      <c r="J1480" s="48" t="s">
        <v>872</v>
      </c>
      <c r="K1480" s="85">
        <v>47.67</v>
      </c>
      <c r="L1480" s="195"/>
      <c r="M1480" s="178">
        <v>16</v>
      </c>
      <c r="N1480" s="178"/>
      <c r="O1480" s="194"/>
      <c r="P1480" s="177"/>
    </row>
    <row r="1481" spans="1:16">
      <c r="A1481" s="184" t="s">
        <v>2519</v>
      </c>
      <c r="B1481" s="177" t="s">
        <v>2580</v>
      </c>
      <c r="C1481" s="177">
        <v>19980048</v>
      </c>
      <c r="D1481" s="177">
        <v>6</v>
      </c>
      <c r="E1481" s="177">
        <v>7</v>
      </c>
      <c r="F1481" s="22" t="s">
        <v>88</v>
      </c>
      <c r="G1481" s="24" t="s">
        <v>835</v>
      </c>
      <c r="H1481" s="24">
        <v>6</v>
      </c>
      <c r="I1481" s="24" t="s">
        <v>2581</v>
      </c>
      <c r="J1481" s="24" t="s">
        <v>2582</v>
      </c>
      <c r="K1481" s="85">
        <v>32.200000000000003</v>
      </c>
      <c r="L1481" s="195">
        <f>10.7+28</f>
        <v>38.700000000000003</v>
      </c>
      <c r="M1481" s="178">
        <f>15+6*D1481/3+6*E1481/3/2</f>
        <v>34</v>
      </c>
      <c r="N1481" s="178">
        <f t="shared" si="29"/>
        <v>4.7000000000000028</v>
      </c>
      <c r="O1481" s="194">
        <f>SUMPRODUCT(TEXT(N1481-{0,5,15,25,35},"0;\0")*{0,2,3,3,7})</f>
        <v>0</v>
      </c>
      <c r="P1481" s="177"/>
    </row>
    <row r="1482" spans="1:16">
      <c r="A1482" s="184" t="s">
        <v>2519</v>
      </c>
      <c r="B1482" s="177"/>
      <c r="C1482" s="177"/>
      <c r="D1482" s="177"/>
      <c r="E1482" s="177"/>
      <c r="F1482" s="22" t="s">
        <v>120</v>
      </c>
      <c r="G1482" s="24" t="s">
        <v>840</v>
      </c>
      <c r="H1482" s="24">
        <v>5</v>
      </c>
      <c r="I1482" s="24" t="s">
        <v>2486</v>
      </c>
      <c r="J1482" s="28" t="s">
        <v>2487</v>
      </c>
      <c r="K1482" s="85">
        <v>71.64</v>
      </c>
      <c r="L1482" s="195"/>
      <c r="M1482" s="178">
        <v>23</v>
      </c>
      <c r="N1482" s="178"/>
      <c r="O1482" s="194"/>
      <c r="P1482" s="177"/>
    </row>
    <row r="1483" spans="1:16">
      <c r="A1483" s="184" t="s">
        <v>2519</v>
      </c>
      <c r="B1483" s="177" t="s">
        <v>2583</v>
      </c>
      <c r="C1483" s="177">
        <v>20040028</v>
      </c>
      <c r="D1483" s="177">
        <v>0</v>
      </c>
      <c r="E1483" s="177">
        <v>6</v>
      </c>
      <c r="F1483" s="22" t="s">
        <v>88</v>
      </c>
      <c r="G1483" s="24" t="s">
        <v>835</v>
      </c>
      <c r="H1483" s="24">
        <v>4</v>
      </c>
      <c r="I1483" s="24" t="s">
        <v>2560</v>
      </c>
      <c r="J1483" s="24" t="s">
        <v>2584</v>
      </c>
      <c r="K1483" s="85">
        <v>32.200000000000003</v>
      </c>
      <c r="L1483" s="195">
        <f>K1483/3+K1484/5</f>
        <v>24.241333333333337</v>
      </c>
      <c r="M1483" s="178">
        <f>15+6*D1483/3+6*E1483/3/2</f>
        <v>21</v>
      </c>
      <c r="N1483" s="178">
        <f t="shared" si="29"/>
        <v>3.241333333333337</v>
      </c>
      <c r="O1483" s="194">
        <f>SUMPRODUCT(TEXT(N1483-{0,5,15,25,35},"0;\0")*{0,2,3,3,7})</f>
        <v>0</v>
      </c>
      <c r="P1483" s="177"/>
    </row>
    <row r="1484" spans="1:16">
      <c r="A1484" s="184" t="s">
        <v>2519</v>
      </c>
      <c r="B1484" s="177"/>
      <c r="C1484" s="177"/>
      <c r="D1484" s="177"/>
      <c r="E1484" s="177"/>
      <c r="F1484" s="22" t="s">
        <v>88</v>
      </c>
      <c r="G1484" s="24" t="s">
        <v>835</v>
      </c>
      <c r="H1484" s="24">
        <v>6</v>
      </c>
      <c r="I1484" s="24" t="s">
        <v>1848</v>
      </c>
      <c r="J1484" s="24" t="s">
        <v>856</v>
      </c>
      <c r="K1484" s="85">
        <v>67.540000000000006</v>
      </c>
      <c r="L1484" s="195"/>
      <c r="M1484" s="178">
        <v>10</v>
      </c>
      <c r="N1484" s="178"/>
      <c r="O1484" s="194"/>
      <c r="P1484" s="177"/>
    </row>
    <row r="1485" spans="1:16">
      <c r="A1485" s="184" t="s">
        <v>1847</v>
      </c>
      <c r="B1485" s="177" t="s">
        <v>873</v>
      </c>
      <c r="C1485" s="177">
        <v>20160044</v>
      </c>
      <c r="D1485" s="177">
        <v>0</v>
      </c>
      <c r="E1485" s="177">
        <v>6</v>
      </c>
      <c r="F1485" s="22" t="s">
        <v>88</v>
      </c>
      <c r="G1485" s="24" t="s">
        <v>835</v>
      </c>
      <c r="H1485" s="24">
        <v>4</v>
      </c>
      <c r="I1485" s="24" t="s">
        <v>2586</v>
      </c>
      <c r="J1485" s="24" t="s">
        <v>2587</v>
      </c>
      <c r="K1485" s="85">
        <v>32.200000000000003</v>
      </c>
      <c r="L1485" s="195">
        <f>K1485/3+K1486/5</f>
        <v>24.241333333333337</v>
      </c>
      <c r="M1485" s="178">
        <f>15+6*D1485/3+6*E1485/3/2</f>
        <v>21</v>
      </c>
      <c r="N1485" s="178">
        <f t="shared" si="29"/>
        <v>3.241333333333337</v>
      </c>
      <c r="O1485" s="194">
        <f>SUMPRODUCT(TEXT(N1485-{0,5,15,25,35},"0;\0")*{0,2,3,3,7})</f>
        <v>0</v>
      </c>
      <c r="P1485" s="177"/>
    </row>
    <row r="1486" spans="1:16">
      <c r="A1486" s="184" t="s">
        <v>2588</v>
      </c>
      <c r="B1486" s="177"/>
      <c r="C1486" s="177"/>
      <c r="D1486" s="177"/>
      <c r="E1486" s="177"/>
      <c r="F1486" s="22" t="s">
        <v>88</v>
      </c>
      <c r="G1486" s="24" t="s">
        <v>835</v>
      </c>
      <c r="H1486" s="24">
        <v>6</v>
      </c>
      <c r="I1486" s="24" t="s">
        <v>2589</v>
      </c>
      <c r="J1486" s="24" t="s">
        <v>856</v>
      </c>
      <c r="K1486" s="85">
        <v>67.540000000000006</v>
      </c>
      <c r="L1486" s="195"/>
      <c r="M1486" s="178">
        <v>10</v>
      </c>
      <c r="N1486" s="178"/>
      <c r="O1486" s="194"/>
      <c r="P1486" s="177"/>
    </row>
    <row r="1487" spans="1:16">
      <c r="A1487" s="184" t="s">
        <v>2588</v>
      </c>
      <c r="B1487" s="177" t="s">
        <v>2590</v>
      </c>
      <c r="C1487" s="177">
        <v>20130039</v>
      </c>
      <c r="D1487" s="177">
        <v>0</v>
      </c>
      <c r="E1487" s="177">
        <v>7</v>
      </c>
      <c r="F1487" s="22" t="s">
        <v>88</v>
      </c>
      <c r="G1487" s="24" t="s">
        <v>835</v>
      </c>
      <c r="H1487" s="24">
        <v>6</v>
      </c>
      <c r="I1487" s="24" t="s">
        <v>2591</v>
      </c>
      <c r="J1487" s="24" t="s">
        <v>2592</v>
      </c>
      <c r="K1487" s="85">
        <v>32.200000000000003</v>
      </c>
      <c r="L1487" s="195">
        <f>K1487/4+K1488/4</f>
        <v>25.96</v>
      </c>
      <c r="M1487" s="178">
        <f>15+6*D1487/3+6*E1487/3/2</f>
        <v>22</v>
      </c>
      <c r="N1487" s="178">
        <f t="shared" si="29"/>
        <v>3.9600000000000009</v>
      </c>
      <c r="O1487" s="194">
        <f>SUMPRODUCT(TEXT(N1487-{0,5,15,25,35},"0;\0")*{0,2,3,3,7})</f>
        <v>0</v>
      </c>
      <c r="P1487" s="177"/>
    </row>
    <row r="1488" spans="1:16">
      <c r="A1488" s="184" t="s">
        <v>2593</v>
      </c>
      <c r="B1488" s="177"/>
      <c r="C1488" s="177"/>
      <c r="D1488" s="177"/>
      <c r="E1488" s="177"/>
      <c r="F1488" s="22" t="s">
        <v>120</v>
      </c>
      <c r="G1488" s="24" t="s">
        <v>840</v>
      </c>
      <c r="H1488" s="24">
        <v>5</v>
      </c>
      <c r="I1488" s="24" t="s">
        <v>2486</v>
      </c>
      <c r="J1488" s="28" t="s">
        <v>2487</v>
      </c>
      <c r="K1488" s="85">
        <v>71.64</v>
      </c>
      <c r="L1488" s="195"/>
      <c r="M1488" s="178">
        <v>11</v>
      </c>
      <c r="N1488" s="178"/>
      <c r="O1488" s="194"/>
      <c r="P1488" s="177"/>
    </row>
    <row r="1489" spans="1:16">
      <c r="A1489" s="184" t="s">
        <v>2519</v>
      </c>
      <c r="B1489" s="177" t="s">
        <v>2594</v>
      </c>
      <c r="C1489" s="177">
        <v>20140038</v>
      </c>
      <c r="D1489" s="177">
        <v>5</v>
      </c>
      <c r="E1489" s="177">
        <v>6</v>
      </c>
      <c r="F1489" s="22" t="s">
        <v>88</v>
      </c>
      <c r="G1489" s="24" t="s">
        <v>835</v>
      </c>
      <c r="H1489" s="24">
        <v>5</v>
      </c>
      <c r="I1489" s="24" t="s">
        <v>2595</v>
      </c>
      <c r="J1489" s="24" t="s">
        <v>2522</v>
      </c>
      <c r="K1489" s="85">
        <v>31.74</v>
      </c>
      <c r="L1489" s="195">
        <f>K1489/2+K1490/7</f>
        <v>31.571428571428569</v>
      </c>
      <c r="M1489" s="178">
        <f>15+6*D1489/3+6*E1489/3/2</f>
        <v>31</v>
      </c>
      <c r="N1489" s="178">
        <f t="shared" si="29"/>
        <v>0.5714285714285694</v>
      </c>
      <c r="O1489" s="194">
        <f>SUMPRODUCT(TEXT(N1489-{0,5,15,25,35},"0;\0")*{0,2,3,3,7})</f>
        <v>0</v>
      </c>
      <c r="P1489" s="177"/>
    </row>
    <row r="1490" spans="1:16">
      <c r="A1490" s="184" t="s">
        <v>2519</v>
      </c>
      <c r="B1490" s="177"/>
      <c r="C1490" s="177"/>
      <c r="D1490" s="177"/>
      <c r="E1490" s="177"/>
      <c r="F1490" s="22" t="s">
        <v>88</v>
      </c>
      <c r="G1490" s="24" t="s">
        <v>835</v>
      </c>
      <c r="H1490" s="24">
        <v>6</v>
      </c>
      <c r="I1490" s="24" t="s">
        <v>2555</v>
      </c>
      <c r="J1490" s="48" t="s">
        <v>865</v>
      </c>
      <c r="K1490" s="85">
        <v>109.91</v>
      </c>
      <c r="L1490" s="195"/>
      <c r="M1490" s="178">
        <v>13</v>
      </c>
      <c r="N1490" s="178"/>
      <c r="O1490" s="194"/>
      <c r="P1490" s="177"/>
    </row>
    <row r="1491" spans="1:16">
      <c r="A1491" s="184" t="s">
        <v>2519</v>
      </c>
      <c r="B1491" s="177" t="s">
        <v>2596</v>
      </c>
      <c r="C1491" s="177">
        <v>20100099</v>
      </c>
      <c r="D1491" s="177">
        <v>3</v>
      </c>
      <c r="E1491" s="177">
        <v>6</v>
      </c>
      <c r="F1491" s="22" t="s">
        <v>88</v>
      </c>
      <c r="G1491" s="24" t="s">
        <v>835</v>
      </c>
      <c r="H1491" s="24">
        <v>5</v>
      </c>
      <c r="I1491" s="24" t="s">
        <v>2597</v>
      </c>
      <c r="J1491" s="24" t="s">
        <v>2522</v>
      </c>
      <c r="K1491" s="85">
        <v>15.32</v>
      </c>
      <c r="L1491" s="195">
        <f>K1491+K1492/7</f>
        <v>31.021428571428572</v>
      </c>
      <c r="M1491" s="178">
        <f>15+6*D1491/3+6*E1491/3/2</f>
        <v>27</v>
      </c>
      <c r="N1491" s="178">
        <f t="shared" si="29"/>
        <v>4.0214285714285722</v>
      </c>
      <c r="O1491" s="194">
        <f>SUMPRODUCT(TEXT(N1491-{0,5,15,25,35},"0;\0")*{0,2,3,3,7})</f>
        <v>0</v>
      </c>
      <c r="P1491" s="177"/>
    </row>
    <row r="1492" spans="1:16">
      <c r="A1492" s="184" t="s">
        <v>2519</v>
      </c>
      <c r="B1492" s="177"/>
      <c r="C1492" s="177"/>
      <c r="D1492" s="177"/>
      <c r="E1492" s="177"/>
      <c r="F1492" s="22" t="s">
        <v>88</v>
      </c>
      <c r="G1492" s="24" t="s">
        <v>835</v>
      </c>
      <c r="H1492" s="24">
        <v>6</v>
      </c>
      <c r="I1492" s="24" t="s">
        <v>2555</v>
      </c>
      <c r="J1492" s="48" t="s">
        <v>865</v>
      </c>
      <c r="K1492" s="85">
        <v>109.91</v>
      </c>
      <c r="L1492" s="195"/>
      <c r="M1492" s="178">
        <v>9</v>
      </c>
      <c r="N1492" s="178"/>
      <c r="O1492" s="194"/>
      <c r="P1492" s="177"/>
    </row>
    <row r="1493" spans="1:16" ht="24">
      <c r="A1493" s="21" t="s">
        <v>2488</v>
      </c>
      <c r="B1493" s="24" t="s">
        <v>2598</v>
      </c>
      <c r="C1493" s="24">
        <v>20110083</v>
      </c>
      <c r="D1493" s="24">
        <v>0</v>
      </c>
      <c r="E1493" s="24">
        <v>6</v>
      </c>
      <c r="F1493" s="22" t="s">
        <v>88</v>
      </c>
      <c r="G1493" s="24" t="s">
        <v>835</v>
      </c>
      <c r="H1493" s="24">
        <v>4</v>
      </c>
      <c r="I1493" s="24" t="s">
        <v>2599</v>
      </c>
      <c r="J1493" s="28" t="s">
        <v>2600</v>
      </c>
      <c r="K1493" s="85">
        <v>67.56</v>
      </c>
      <c r="L1493" s="47">
        <f>K1493/5</f>
        <v>13.512</v>
      </c>
      <c r="M1493" s="25">
        <f>15+6*D1493/3+6*E1493/3/2</f>
        <v>21</v>
      </c>
      <c r="N1493" s="25">
        <f t="shared" si="29"/>
        <v>-7.4879999999999995</v>
      </c>
      <c r="O1493" s="36">
        <f>SUMPRODUCT(TEXT(N1493-{0,5,15,25,35},"0;\0")*{0,2,3,3,7})</f>
        <v>0</v>
      </c>
      <c r="P1493" s="24"/>
    </row>
    <row r="1494" spans="1:16">
      <c r="A1494" s="184" t="s">
        <v>2519</v>
      </c>
      <c r="B1494" s="177" t="s">
        <v>2601</v>
      </c>
      <c r="C1494" s="177">
        <v>20160090</v>
      </c>
      <c r="D1494" s="177">
        <v>3</v>
      </c>
      <c r="E1494" s="177">
        <v>7</v>
      </c>
      <c r="F1494" s="22" t="s">
        <v>88</v>
      </c>
      <c r="G1494" s="24" t="s">
        <v>835</v>
      </c>
      <c r="H1494" s="24">
        <v>4</v>
      </c>
      <c r="I1494" s="24" t="s">
        <v>2602</v>
      </c>
      <c r="J1494" s="24" t="s">
        <v>2522</v>
      </c>
      <c r="K1494" s="85">
        <v>15.32</v>
      </c>
      <c r="L1494" s="195">
        <f>K1494+K1495/7</f>
        <v>31.021428571428572</v>
      </c>
      <c r="M1494" s="178">
        <f>15+6*D1494/3+6*E1494/3/2</f>
        <v>28</v>
      </c>
      <c r="N1494" s="178">
        <f t="shared" si="29"/>
        <v>3.0214285714285722</v>
      </c>
      <c r="O1494" s="194">
        <f>SUMPRODUCT(TEXT(N1494-{0,5,15,25,35},"0;\0")*{0,2,3,3,7})</f>
        <v>0</v>
      </c>
      <c r="P1494" s="177"/>
    </row>
    <row r="1495" spans="1:16">
      <c r="A1495" s="184" t="s">
        <v>2519</v>
      </c>
      <c r="B1495" s="177"/>
      <c r="C1495" s="177"/>
      <c r="D1495" s="177"/>
      <c r="E1495" s="177"/>
      <c r="F1495" s="22" t="s">
        <v>88</v>
      </c>
      <c r="G1495" s="24" t="s">
        <v>835</v>
      </c>
      <c r="H1495" s="24">
        <v>6</v>
      </c>
      <c r="I1495" s="24" t="s">
        <v>2555</v>
      </c>
      <c r="J1495" s="48" t="s">
        <v>865</v>
      </c>
      <c r="K1495" s="85">
        <v>109.91</v>
      </c>
      <c r="L1495" s="195"/>
      <c r="M1495" s="178">
        <v>6</v>
      </c>
      <c r="N1495" s="178"/>
      <c r="O1495" s="194"/>
      <c r="P1495" s="177"/>
    </row>
    <row r="1496" spans="1:16">
      <c r="A1496" s="184" t="s">
        <v>2488</v>
      </c>
      <c r="B1496" s="177" t="s">
        <v>2603</v>
      </c>
      <c r="C1496" s="177">
        <v>20090068</v>
      </c>
      <c r="D1496" s="177">
        <v>0</v>
      </c>
      <c r="E1496" s="177">
        <v>6</v>
      </c>
      <c r="F1496" s="22" t="s">
        <v>88</v>
      </c>
      <c r="G1496" s="24" t="s">
        <v>835</v>
      </c>
      <c r="H1496" s="24">
        <v>4</v>
      </c>
      <c r="I1496" s="24" t="s">
        <v>2599</v>
      </c>
      <c r="J1496" s="28" t="s">
        <v>2600</v>
      </c>
      <c r="K1496" s="85">
        <v>67.56</v>
      </c>
      <c r="L1496" s="195">
        <f>K1496/5+K1497/6</f>
        <v>24.50866666666667</v>
      </c>
      <c r="M1496" s="178">
        <f>15+6*D1496/3+6*E1496/3/2</f>
        <v>21</v>
      </c>
      <c r="N1496" s="178">
        <f t="shared" si="29"/>
        <v>3.5086666666666702</v>
      </c>
      <c r="O1496" s="194">
        <f>SUMPRODUCT(TEXT(N1496-{0,5,15,25,35},"0;\0")*{0,2,3,3,7})</f>
        <v>0</v>
      </c>
      <c r="P1496" s="177"/>
    </row>
    <row r="1497" spans="1:16">
      <c r="A1497" s="184" t="s">
        <v>2488</v>
      </c>
      <c r="B1497" s="177"/>
      <c r="C1497" s="177"/>
      <c r="D1497" s="177"/>
      <c r="E1497" s="177"/>
      <c r="F1497" s="22" t="s">
        <v>88</v>
      </c>
      <c r="G1497" s="24" t="s">
        <v>835</v>
      </c>
      <c r="H1497" s="24">
        <v>5</v>
      </c>
      <c r="I1497" s="24" t="s">
        <v>2604</v>
      </c>
      <c r="J1497" s="24" t="s">
        <v>2522</v>
      </c>
      <c r="K1497" s="85">
        <v>65.98</v>
      </c>
      <c r="L1497" s="195"/>
      <c r="M1497" s="178">
        <v>11</v>
      </c>
      <c r="N1497" s="178"/>
      <c r="O1497" s="194"/>
      <c r="P1497" s="177"/>
    </row>
    <row r="1498" spans="1:16">
      <c r="A1498" s="184" t="s">
        <v>2519</v>
      </c>
      <c r="B1498" s="177" t="s">
        <v>2605</v>
      </c>
      <c r="C1498" s="177">
        <v>20020001</v>
      </c>
      <c r="D1498" s="177">
        <v>2</v>
      </c>
      <c r="E1498" s="177">
        <v>6</v>
      </c>
      <c r="F1498" s="22" t="s">
        <v>88</v>
      </c>
      <c r="G1498" s="24" t="s">
        <v>835</v>
      </c>
      <c r="H1498" s="24">
        <v>3</v>
      </c>
      <c r="I1498" s="24" t="s">
        <v>2606</v>
      </c>
      <c r="J1498" s="24" t="s">
        <v>2522</v>
      </c>
      <c r="K1498" s="85">
        <v>15.32</v>
      </c>
      <c r="L1498" s="195">
        <f>K1498+K1499/4</f>
        <v>27.237500000000001</v>
      </c>
      <c r="M1498" s="178">
        <f>15+6*D1498/3+6*E1498/3/2</f>
        <v>25</v>
      </c>
      <c r="N1498" s="178">
        <f t="shared" ref="N1498:N1529" si="30">L1498-M1498</f>
        <v>2.2375000000000007</v>
      </c>
      <c r="O1498" s="194">
        <f>SUMPRODUCT(TEXT(N1498-{0,5,15,25,35},"0;\0")*{0,2,3,3,7})</f>
        <v>0</v>
      </c>
      <c r="P1498" s="177"/>
    </row>
    <row r="1499" spans="1:16">
      <c r="A1499" s="184" t="s">
        <v>2519</v>
      </c>
      <c r="B1499" s="177"/>
      <c r="C1499" s="177"/>
      <c r="D1499" s="177"/>
      <c r="E1499" s="177"/>
      <c r="F1499" s="22" t="s">
        <v>120</v>
      </c>
      <c r="G1499" s="24" t="s">
        <v>840</v>
      </c>
      <c r="H1499" s="24">
        <v>5</v>
      </c>
      <c r="I1499" s="24" t="s">
        <v>2579</v>
      </c>
      <c r="J1499" s="48" t="s">
        <v>872</v>
      </c>
      <c r="K1499" s="85">
        <v>47.67</v>
      </c>
      <c r="L1499" s="195"/>
      <c r="M1499" s="178">
        <v>7</v>
      </c>
      <c r="N1499" s="178"/>
      <c r="O1499" s="194"/>
      <c r="P1499" s="177"/>
    </row>
    <row r="1500" spans="1:16" ht="24">
      <c r="A1500" s="21" t="s">
        <v>2519</v>
      </c>
      <c r="B1500" s="24" t="s">
        <v>2607</v>
      </c>
      <c r="C1500" s="24"/>
      <c r="D1500" s="24">
        <v>0</v>
      </c>
      <c r="E1500" s="24">
        <v>3</v>
      </c>
      <c r="F1500" s="22" t="s">
        <v>88</v>
      </c>
      <c r="G1500" s="24" t="s">
        <v>835</v>
      </c>
      <c r="H1500" s="24">
        <v>4</v>
      </c>
      <c r="I1500" s="24" t="s">
        <v>2608</v>
      </c>
      <c r="J1500" s="24" t="s">
        <v>2522</v>
      </c>
      <c r="K1500" s="85">
        <v>21.5</v>
      </c>
      <c r="L1500" s="47">
        <f>K1500</f>
        <v>21.5</v>
      </c>
      <c r="M1500" s="25">
        <f>15+6*D1500/3+6*E1500/3/2</f>
        <v>18</v>
      </c>
      <c r="N1500" s="25">
        <f t="shared" si="30"/>
        <v>3.5</v>
      </c>
      <c r="O1500" s="36">
        <f>SUMPRODUCT(TEXT(N1500-{0,5,15,25,35},"0;\0")*{0,2,3,3,7})</f>
        <v>0</v>
      </c>
      <c r="P1500" s="24"/>
    </row>
    <row r="1501" spans="1:16" ht="24">
      <c r="A1501" s="21" t="s">
        <v>2488</v>
      </c>
      <c r="B1501" s="24" t="s">
        <v>874</v>
      </c>
      <c r="C1501" s="24">
        <v>19920015</v>
      </c>
      <c r="D1501" s="24">
        <v>0</v>
      </c>
      <c r="E1501" s="24">
        <v>0</v>
      </c>
      <c r="F1501" s="22" t="s">
        <v>88</v>
      </c>
      <c r="G1501" s="24" t="s">
        <v>835</v>
      </c>
      <c r="H1501" s="24">
        <v>3</v>
      </c>
      <c r="I1501" s="24" t="s">
        <v>2609</v>
      </c>
      <c r="J1501" s="24" t="s">
        <v>2610</v>
      </c>
      <c r="K1501" s="85">
        <v>15.32</v>
      </c>
      <c r="L1501" s="47">
        <f>K1501</f>
        <v>15.32</v>
      </c>
      <c r="M1501" s="25">
        <f>15+6*D1501/3+6*E1501/3/2</f>
        <v>15</v>
      </c>
      <c r="N1501" s="25">
        <f t="shared" si="30"/>
        <v>0.32000000000000028</v>
      </c>
      <c r="O1501" s="36">
        <f>SUMPRODUCT(TEXT(N1501-{0,5,15,25,35},"0;\0")*{0,2,3,3,7})</f>
        <v>0</v>
      </c>
      <c r="P1501" s="24"/>
    </row>
    <row r="1502" spans="1:16">
      <c r="A1502" s="184" t="s">
        <v>2573</v>
      </c>
      <c r="B1502" s="177" t="s">
        <v>2611</v>
      </c>
      <c r="C1502" s="177">
        <v>19960057</v>
      </c>
      <c r="D1502" s="177">
        <v>12</v>
      </c>
      <c r="E1502" s="177">
        <v>7</v>
      </c>
      <c r="F1502" s="22" t="s">
        <v>88</v>
      </c>
      <c r="G1502" s="24" t="s">
        <v>835</v>
      </c>
      <c r="H1502" s="24">
        <v>4</v>
      </c>
      <c r="I1502" s="24" t="s">
        <v>2612</v>
      </c>
      <c r="J1502" s="24" t="s">
        <v>2610</v>
      </c>
      <c r="K1502" s="85">
        <v>15.32</v>
      </c>
      <c r="L1502" s="195">
        <f>K1502+K1503/4</f>
        <v>27.237500000000001</v>
      </c>
      <c r="M1502" s="178">
        <f>15+6*D1502/3+6*E1502/3/2</f>
        <v>46</v>
      </c>
      <c r="N1502" s="178">
        <f t="shared" si="30"/>
        <v>-18.762499999999999</v>
      </c>
      <c r="O1502" s="194">
        <f>SUMPRODUCT(TEXT(N1502-{0,5,15,25,35},"0;\0")*{0,2,3,3,7})</f>
        <v>0</v>
      </c>
      <c r="P1502" s="177"/>
    </row>
    <row r="1503" spans="1:16">
      <c r="A1503" s="184" t="s">
        <v>2573</v>
      </c>
      <c r="B1503" s="177"/>
      <c r="C1503" s="177"/>
      <c r="D1503" s="177"/>
      <c r="E1503" s="177"/>
      <c r="F1503" s="22" t="s">
        <v>120</v>
      </c>
      <c r="G1503" s="24" t="s">
        <v>840</v>
      </c>
      <c r="H1503" s="24">
        <v>5</v>
      </c>
      <c r="I1503" s="24" t="s">
        <v>2579</v>
      </c>
      <c r="J1503" s="48" t="s">
        <v>872</v>
      </c>
      <c r="K1503" s="85">
        <v>47.67</v>
      </c>
      <c r="L1503" s="195"/>
      <c r="M1503" s="178">
        <v>28</v>
      </c>
      <c r="N1503" s="178"/>
      <c r="O1503" s="194"/>
      <c r="P1503" s="177"/>
    </row>
    <row r="1504" spans="1:16">
      <c r="A1504" s="184" t="s">
        <v>2488</v>
      </c>
      <c r="B1504" s="177" t="s">
        <v>875</v>
      </c>
      <c r="C1504" s="177">
        <v>20150019</v>
      </c>
      <c r="D1504" s="177">
        <v>1</v>
      </c>
      <c r="E1504" s="177">
        <v>6</v>
      </c>
      <c r="F1504" s="22" t="s">
        <v>88</v>
      </c>
      <c r="G1504" s="24" t="s">
        <v>835</v>
      </c>
      <c r="H1504" s="24">
        <v>5</v>
      </c>
      <c r="I1504" s="24" t="s">
        <v>2613</v>
      </c>
      <c r="J1504" s="24" t="s">
        <v>2522</v>
      </c>
      <c r="K1504" s="85">
        <v>15.32</v>
      </c>
      <c r="L1504" s="195">
        <f>K1504+K1505/4</f>
        <v>27.237500000000001</v>
      </c>
      <c r="M1504" s="178">
        <f>15+6*D1504/3+6*E1504/3/2</f>
        <v>23</v>
      </c>
      <c r="N1504" s="178">
        <f t="shared" si="30"/>
        <v>4.2375000000000007</v>
      </c>
      <c r="O1504" s="194">
        <f>SUMPRODUCT(TEXT(N1504-{0,5,15,25,35},"0;\0")*{0,2,3,3,7})</f>
        <v>0</v>
      </c>
      <c r="P1504" s="177"/>
    </row>
    <row r="1505" spans="1:16">
      <c r="A1505" s="184" t="s">
        <v>2519</v>
      </c>
      <c r="B1505" s="177"/>
      <c r="C1505" s="177"/>
      <c r="D1505" s="177"/>
      <c r="E1505" s="177"/>
      <c r="F1505" s="22" t="s">
        <v>88</v>
      </c>
      <c r="G1505" s="24" t="s">
        <v>840</v>
      </c>
      <c r="H1505" s="24">
        <v>5</v>
      </c>
      <c r="I1505" s="24" t="s">
        <v>2579</v>
      </c>
      <c r="J1505" s="48" t="s">
        <v>872</v>
      </c>
      <c r="K1505" s="85">
        <v>47.67</v>
      </c>
      <c r="L1505" s="195"/>
      <c r="M1505" s="178">
        <v>3</v>
      </c>
      <c r="N1505" s="178"/>
      <c r="O1505" s="194"/>
      <c r="P1505" s="177"/>
    </row>
    <row r="1506" spans="1:16" ht="24">
      <c r="A1506" s="21" t="s">
        <v>2488</v>
      </c>
      <c r="B1506" s="24" t="s">
        <v>876</v>
      </c>
      <c r="C1506" s="24">
        <v>20110044</v>
      </c>
      <c r="D1506" s="24">
        <v>0</v>
      </c>
      <c r="E1506" s="24">
        <v>0</v>
      </c>
      <c r="F1506" s="22" t="s">
        <v>88</v>
      </c>
      <c r="G1506" s="24" t="s">
        <v>835</v>
      </c>
      <c r="H1506" s="24">
        <v>4</v>
      </c>
      <c r="I1506" s="24" t="s">
        <v>2614</v>
      </c>
      <c r="J1506" s="28" t="s">
        <v>2615</v>
      </c>
      <c r="K1506" s="85">
        <v>67.56</v>
      </c>
      <c r="L1506" s="47">
        <f>K1506/5</f>
        <v>13.512</v>
      </c>
      <c r="M1506" s="25">
        <f>15+6*D1506/3+6*E1506/3/2</f>
        <v>15</v>
      </c>
      <c r="N1506" s="25">
        <f t="shared" si="30"/>
        <v>-1.4879999999999995</v>
      </c>
      <c r="O1506" s="36">
        <f>SUMPRODUCT(TEXT(N1506-{0,5,15,25,35},"0;\0")*{0,2,3,3,7})</f>
        <v>0</v>
      </c>
      <c r="P1506" s="24"/>
    </row>
    <row r="1507" spans="1:16" ht="24">
      <c r="A1507" s="21" t="s">
        <v>2616</v>
      </c>
      <c r="B1507" s="24" t="s">
        <v>2617</v>
      </c>
      <c r="C1507" s="24">
        <v>20060015</v>
      </c>
      <c r="D1507" s="24">
        <v>0</v>
      </c>
      <c r="E1507" s="24">
        <v>0</v>
      </c>
      <c r="F1507" s="22" t="s">
        <v>88</v>
      </c>
      <c r="G1507" s="24" t="s">
        <v>835</v>
      </c>
      <c r="H1507" s="24">
        <v>4</v>
      </c>
      <c r="I1507" s="24" t="s">
        <v>2618</v>
      </c>
      <c r="J1507" s="24" t="s">
        <v>877</v>
      </c>
      <c r="K1507" s="85">
        <v>67.540000000000006</v>
      </c>
      <c r="L1507" s="47">
        <f>K1507/5</f>
        <v>13.508000000000001</v>
      </c>
      <c r="M1507" s="25">
        <f>15+6*D1507/3+6*E1507/3/2</f>
        <v>15</v>
      </c>
      <c r="N1507" s="25">
        <f t="shared" si="30"/>
        <v>-1.4919999999999991</v>
      </c>
      <c r="O1507" s="36">
        <f>SUMPRODUCT(TEXT(N1507-{0,5,15,25,35},"0;\0")*{0,2,3,3,7})</f>
        <v>0</v>
      </c>
      <c r="P1507" s="24"/>
    </row>
    <row r="1508" spans="1:16" ht="24">
      <c r="A1508" s="21" t="s">
        <v>2616</v>
      </c>
      <c r="B1508" s="24" t="s">
        <v>2619</v>
      </c>
      <c r="C1508" s="49">
        <v>20190144</v>
      </c>
      <c r="D1508" s="24">
        <v>0</v>
      </c>
      <c r="E1508" s="24">
        <v>0</v>
      </c>
      <c r="F1508" s="22" t="s">
        <v>120</v>
      </c>
      <c r="G1508" s="24" t="s">
        <v>840</v>
      </c>
      <c r="H1508" s="24">
        <v>6</v>
      </c>
      <c r="I1508" s="24" t="s">
        <v>2549</v>
      </c>
      <c r="J1508" s="48" t="s">
        <v>860</v>
      </c>
      <c r="K1508" s="85">
        <v>50.74</v>
      </c>
      <c r="L1508" s="47">
        <f>K1508/3</f>
        <v>16.913333333333334</v>
      </c>
      <c r="M1508" s="25">
        <f t="shared" ref="M1508:M1529" si="31">15+6*D1508/3+6*E1508/3/2</f>
        <v>15</v>
      </c>
      <c r="N1508" s="25">
        <f t="shared" si="30"/>
        <v>1.913333333333334</v>
      </c>
      <c r="O1508" s="36">
        <f>SUMPRODUCT(TEXT(N1508-{0,5,15,25,35},"0;\0")*{0,2,3,3,7})</f>
        <v>0</v>
      </c>
      <c r="P1508" s="24"/>
    </row>
    <row r="1509" spans="1:16" ht="24">
      <c r="A1509" s="21" t="s">
        <v>2519</v>
      </c>
      <c r="B1509" s="24" t="s">
        <v>2620</v>
      </c>
      <c r="C1509" s="49">
        <v>20190208</v>
      </c>
      <c r="D1509" s="24">
        <v>0</v>
      </c>
      <c r="E1509" s="24">
        <v>3</v>
      </c>
      <c r="F1509" s="22" t="s">
        <v>88</v>
      </c>
      <c r="G1509" s="24" t="s">
        <v>835</v>
      </c>
      <c r="H1509" s="24">
        <v>1</v>
      </c>
      <c r="I1509" s="24" t="s">
        <v>2621</v>
      </c>
      <c r="J1509" s="24" t="s">
        <v>294</v>
      </c>
      <c r="K1509" s="85">
        <v>32.200000000000003</v>
      </c>
      <c r="L1509" s="47">
        <f>K1509/2</f>
        <v>16.100000000000001</v>
      </c>
      <c r="M1509" s="25">
        <f t="shared" si="31"/>
        <v>18</v>
      </c>
      <c r="N1509" s="25">
        <f t="shared" si="30"/>
        <v>-1.8999999999999986</v>
      </c>
      <c r="O1509" s="36">
        <f>SUMPRODUCT(TEXT(N1509-{0,5,15,25,35},"0;\0")*{0,2,3,3,7})</f>
        <v>0</v>
      </c>
      <c r="P1509" s="24"/>
    </row>
    <row r="1510" spans="1:16" ht="24">
      <c r="A1510" s="21" t="s">
        <v>2519</v>
      </c>
      <c r="B1510" s="24" t="s">
        <v>2622</v>
      </c>
      <c r="C1510" s="49">
        <v>20190210</v>
      </c>
      <c r="D1510" s="24">
        <v>0</v>
      </c>
      <c r="E1510" s="24">
        <v>2</v>
      </c>
      <c r="F1510" s="22" t="s">
        <v>88</v>
      </c>
      <c r="G1510" s="24" t="s">
        <v>835</v>
      </c>
      <c r="H1510" s="24">
        <v>1</v>
      </c>
      <c r="I1510" s="24" t="s">
        <v>2621</v>
      </c>
      <c r="J1510" s="24" t="s">
        <v>294</v>
      </c>
      <c r="K1510" s="85">
        <v>32.200000000000003</v>
      </c>
      <c r="L1510" s="47">
        <f>K1510/2</f>
        <v>16.100000000000001</v>
      </c>
      <c r="M1510" s="25">
        <f t="shared" si="31"/>
        <v>17</v>
      </c>
      <c r="N1510" s="25">
        <f t="shared" si="30"/>
        <v>-0.89999999999999858</v>
      </c>
      <c r="O1510" s="36">
        <f>SUMPRODUCT(TEXT(N1510-{0,5,15,25,35},"0;\0")*{0,2,3,3,7})</f>
        <v>0</v>
      </c>
      <c r="P1510" s="24"/>
    </row>
    <row r="1511" spans="1:16">
      <c r="A1511" s="184" t="s">
        <v>2519</v>
      </c>
      <c r="B1511" s="177" t="s">
        <v>2623</v>
      </c>
      <c r="C1511" s="177">
        <v>20170098</v>
      </c>
      <c r="D1511" s="177">
        <v>0</v>
      </c>
      <c r="E1511" s="177">
        <v>5</v>
      </c>
      <c r="F1511" s="22" t="s">
        <v>88</v>
      </c>
      <c r="G1511" s="24" t="s">
        <v>835</v>
      </c>
      <c r="H1511" s="24">
        <v>4</v>
      </c>
      <c r="I1511" s="24" t="s">
        <v>2524</v>
      </c>
      <c r="J1511" s="24" t="s">
        <v>2525</v>
      </c>
      <c r="K1511" s="85">
        <v>32.200000000000003</v>
      </c>
      <c r="L1511" s="195">
        <f>K1511/5+K1512/6</f>
        <v>19.813333333333333</v>
      </c>
      <c r="M1511" s="178">
        <f t="shared" si="31"/>
        <v>20</v>
      </c>
      <c r="N1511" s="178">
        <f t="shared" si="30"/>
        <v>-0.18666666666666742</v>
      </c>
      <c r="O1511" s="194">
        <f>SUMPRODUCT(TEXT(N1511-{0,5,15,25,35},"0;\0")*{0,2,3,3,7})</f>
        <v>0</v>
      </c>
      <c r="P1511" s="178"/>
    </row>
    <row r="1512" spans="1:16">
      <c r="A1512" s="184" t="s">
        <v>2488</v>
      </c>
      <c r="B1512" s="177"/>
      <c r="C1512" s="177"/>
      <c r="D1512" s="177"/>
      <c r="E1512" s="177"/>
      <c r="F1512" s="22" t="s">
        <v>120</v>
      </c>
      <c r="G1512" s="24" t="s">
        <v>2551</v>
      </c>
      <c r="H1512" s="24">
        <v>6</v>
      </c>
      <c r="I1512" s="24">
        <v>608</v>
      </c>
      <c r="J1512" s="48" t="s">
        <v>861</v>
      </c>
      <c r="K1512" s="85">
        <v>80.239999999999995</v>
      </c>
      <c r="L1512" s="195"/>
      <c r="M1512" s="178"/>
      <c r="N1512" s="178"/>
      <c r="O1512" s="194"/>
      <c r="P1512" s="177"/>
    </row>
    <row r="1513" spans="1:16">
      <c r="A1513" s="184" t="s">
        <v>2519</v>
      </c>
      <c r="B1513" s="177" t="s">
        <v>2624</v>
      </c>
      <c r="C1513" s="177">
        <v>20190007</v>
      </c>
      <c r="D1513" s="177">
        <v>0</v>
      </c>
      <c r="E1513" s="177">
        <v>3</v>
      </c>
      <c r="F1513" s="22" t="s">
        <v>88</v>
      </c>
      <c r="G1513" s="22" t="s">
        <v>835</v>
      </c>
      <c r="H1513" s="22">
        <v>4</v>
      </c>
      <c r="I1513" s="22" t="s">
        <v>2524</v>
      </c>
      <c r="J1513" s="22" t="s">
        <v>2525</v>
      </c>
      <c r="K1513" s="85">
        <v>32.200000000000003</v>
      </c>
      <c r="L1513" s="195">
        <f>K1513/5+K1514/6</f>
        <v>17.436666666666667</v>
      </c>
      <c r="M1513" s="178">
        <f t="shared" si="31"/>
        <v>18</v>
      </c>
      <c r="N1513" s="178">
        <f t="shared" si="30"/>
        <v>-0.56333333333333258</v>
      </c>
      <c r="O1513" s="194">
        <f>SUMPRODUCT(TEXT(N1513-{0,5,15,25,35},"0;\0")*{0,2,3,3,7})</f>
        <v>0</v>
      </c>
      <c r="P1513" s="178"/>
    </row>
    <row r="1514" spans="1:16">
      <c r="A1514" s="184" t="s">
        <v>2488</v>
      </c>
      <c r="B1514" s="177"/>
      <c r="C1514" s="177"/>
      <c r="D1514" s="177"/>
      <c r="E1514" s="177"/>
      <c r="F1514" s="22" t="s">
        <v>88</v>
      </c>
      <c r="G1514" s="24" t="s">
        <v>835</v>
      </c>
      <c r="H1514" s="24">
        <v>5</v>
      </c>
      <c r="I1514" s="24" t="s">
        <v>2604</v>
      </c>
      <c r="J1514" s="24" t="s">
        <v>2522</v>
      </c>
      <c r="K1514" s="85">
        <v>65.98</v>
      </c>
      <c r="L1514" s="195"/>
      <c r="M1514" s="178"/>
      <c r="N1514" s="178"/>
      <c r="O1514" s="194"/>
      <c r="P1514" s="178"/>
    </row>
    <row r="1515" spans="1:16" ht="24">
      <c r="A1515" s="21" t="s">
        <v>2519</v>
      </c>
      <c r="B1515" s="24" t="s">
        <v>2625</v>
      </c>
      <c r="C1515" s="49">
        <v>20190090</v>
      </c>
      <c r="D1515" s="24">
        <v>0</v>
      </c>
      <c r="E1515" s="24">
        <v>2</v>
      </c>
      <c r="F1515" s="22" t="s">
        <v>88</v>
      </c>
      <c r="G1515" s="24" t="s">
        <v>835</v>
      </c>
      <c r="H1515" s="24">
        <v>4</v>
      </c>
      <c r="I1515" s="24" t="s">
        <v>2626</v>
      </c>
      <c r="J1515" s="24" t="s">
        <v>877</v>
      </c>
      <c r="K1515" s="85">
        <v>67.540000000000006</v>
      </c>
      <c r="L1515" s="47">
        <f>K1515/5</f>
        <v>13.508000000000001</v>
      </c>
      <c r="M1515" s="25">
        <f t="shared" si="31"/>
        <v>17</v>
      </c>
      <c r="N1515" s="25">
        <f t="shared" si="30"/>
        <v>-3.4919999999999991</v>
      </c>
      <c r="O1515" s="36">
        <f>SUMPRODUCT(TEXT(N1515-{0,5,15,25,35},"0;\0")*{0,2,3,3,7})</f>
        <v>0</v>
      </c>
      <c r="P1515" s="24"/>
    </row>
    <row r="1516" spans="1:16" ht="24">
      <c r="A1516" s="21" t="s">
        <v>2519</v>
      </c>
      <c r="B1516" s="24" t="s">
        <v>2627</v>
      </c>
      <c r="C1516" s="49">
        <v>19970054</v>
      </c>
      <c r="D1516" s="24">
        <v>0</v>
      </c>
      <c r="E1516" s="24">
        <v>2</v>
      </c>
      <c r="F1516" s="22" t="s">
        <v>88</v>
      </c>
      <c r="G1516" s="24" t="s">
        <v>835</v>
      </c>
      <c r="H1516" s="24">
        <v>4</v>
      </c>
      <c r="I1516" s="24" t="s">
        <v>2626</v>
      </c>
      <c r="J1516" s="24" t="s">
        <v>877</v>
      </c>
      <c r="K1516" s="85">
        <v>67.540000000000006</v>
      </c>
      <c r="L1516" s="47">
        <f>K1516/5</f>
        <v>13.508000000000001</v>
      </c>
      <c r="M1516" s="25">
        <f t="shared" si="31"/>
        <v>17</v>
      </c>
      <c r="N1516" s="25">
        <f t="shared" si="30"/>
        <v>-3.4919999999999991</v>
      </c>
      <c r="O1516" s="36">
        <f>SUMPRODUCT(TEXT(N1516-{0,5,15,25,35},"0;\0")*{0,2,3,3,7})</f>
        <v>0</v>
      </c>
      <c r="P1516" s="24"/>
    </row>
    <row r="1517" spans="1:16" ht="24">
      <c r="A1517" s="21" t="s">
        <v>2519</v>
      </c>
      <c r="B1517" s="24" t="s">
        <v>2628</v>
      </c>
      <c r="C1517" s="24">
        <v>20180219</v>
      </c>
      <c r="D1517" s="24">
        <v>0</v>
      </c>
      <c r="E1517" s="24">
        <v>2</v>
      </c>
      <c r="F1517" s="22" t="s">
        <v>88</v>
      </c>
      <c r="G1517" s="24" t="s">
        <v>835</v>
      </c>
      <c r="H1517" s="24">
        <v>4</v>
      </c>
      <c r="I1517" s="24" t="s">
        <v>2626</v>
      </c>
      <c r="J1517" s="24" t="s">
        <v>877</v>
      </c>
      <c r="K1517" s="85">
        <v>67.540000000000006</v>
      </c>
      <c r="L1517" s="47">
        <f>K1517/5</f>
        <v>13.508000000000001</v>
      </c>
      <c r="M1517" s="25">
        <f t="shared" si="31"/>
        <v>17</v>
      </c>
      <c r="N1517" s="25">
        <f t="shared" si="30"/>
        <v>-3.4919999999999991</v>
      </c>
      <c r="O1517" s="36">
        <f>SUMPRODUCT(TEXT(N1517-{0,5,15,25,35},"0;\0")*{0,2,3,3,7})</f>
        <v>0</v>
      </c>
      <c r="P1517" s="24"/>
    </row>
    <row r="1518" spans="1:16" ht="24">
      <c r="A1518" s="21" t="s">
        <v>2519</v>
      </c>
      <c r="B1518" s="24" t="s">
        <v>2959</v>
      </c>
      <c r="C1518" s="49">
        <v>20190203</v>
      </c>
      <c r="D1518" s="24">
        <v>0</v>
      </c>
      <c r="E1518" s="24">
        <v>3</v>
      </c>
      <c r="F1518" s="22" t="s">
        <v>88</v>
      </c>
      <c r="G1518" s="24" t="s">
        <v>835</v>
      </c>
      <c r="H1518" s="24">
        <v>4</v>
      </c>
      <c r="I1518" s="24" t="s">
        <v>2960</v>
      </c>
      <c r="J1518" s="24" t="s">
        <v>294</v>
      </c>
      <c r="K1518" s="85">
        <v>15.32</v>
      </c>
      <c r="L1518" s="47">
        <f>K1518</f>
        <v>15.32</v>
      </c>
      <c r="M1518" s="25">
        <f t="shared" si="31"/>
        <v>18</v>
      </c>
      <c r="N1518" s="25">
        <f t="shared" si="30"/>
        <v>-2.6799999999999997</v>
      </c>
      <c r="O1518" s="36">
        <f>SUMPRODUCT(TEXT(N1518-{0,5,15,25,35},"0;\0")*{0,2,3,3,7})</f>
        <v>0</v>
      </c>
      <c r="P1518" s="24"/>
    </row>
    <row r="1519" spans="1:16" ht="24">
      <c r="A1519" s="21" t="s">
        <v>2519</v>
      </c>
      <c r="B1519" s="24" t="s">
        <v>2961</v>
      </c>
      <c r="C1519" s="49">
        <v>20190018</v>
      </c>
      <c r="D1519" s="24">
        <v>0</v>
      </c>
      <c r="E1519" s="24">
        <v>3</v>
      </c>
      <c r="F1519" s="22" t="s">
        <v>88</v>
      </c>
      <c r="G1519" s="24" t="s">
        <v>835</v>
      </c>
      <c r="H1519" s="24">
        <v>4</v>
      </c>
      <c r="I1519" s="24" t="s">
        <v>2962</v>
      </c>
      <c r="J1519" s="24" t="s">
        <v>294</v>
      </c>
      <c r="K1519" s="85">
        <v>15.32</v>
      </c>
      <c r="L1519" s="47">
        <f>K1519</f>
        <v>15.32</v>
      </c>
      <c r="M1519" s="25">
        <f t="shared" si="31"/>
        <v>18</v>
      </c>
      <c r="N1519" s="25">
        <f t="shared" si="30"/>
        <v>-2.6799999999999997</v>
      </c>
      <c r="O1519" s="36">
        <f>SUMPRODUCT(TEXT(N1519-{0,5,15,25,35},"0;\0")*{0,2,3,3,7})</f>
        <v>0</v>
      </c>
      <c r="P1519" s="24"/>
    </row>
    <row r="1520" spans="1:16" ht="24">
      <c r="A1520" s="21" t="s">
        <v>2519</v>
      </c>
      <c r="B1520" s="24" t="s">
        <v>2963</v>
      </c>
      <c r="C1520" s="24">
        <v>20180132</v>
      </c>
      <c r="D1520" s="24">
        <v>0</v>
      </c>
      <c r="E1520" s="24">
        <v>3</v>
      </c>
      <c r="F1520" s="22" t="s">
        <v>88</v>
      </c>
      <c r="G1520" s="24" t="s">
        <v>835</v>
      </c>
      <c r="H1520" s="24">
        <v>4</v>
      </c>
      <c r="I1520" s="24" t="s">
        <v>2964</v>
      </c>
      <c r="J1520" s="24" t="s">
        <v>2522</v>
      </c>
      <c r="K1520" s="85">
        <v>15.32</v>
      </c>
      <c r="L1520" s="47">
        <f>K1520</f>
        <v>15.32</v>
      </c>
      <c r="M1520" s="25">
        <f t="shared" si="31"/>
        <v>18</v>
      </c>
      <c r="N1520" s="25">
        <f t="shared" si="30"/>
        <v>-2.6799999999999997</v>
      </c>
      <c r="O1520" s="36">
        <f>SUMPRODUCT(TEXT(N1520-{0,5,15,25,35},"0;\0")*{0,2,3,3,7})</f>
        <v>0</v>
      </c>
      <c r="P1520" s="24"/>
    </row>
    <row r="1521" spans="1:16" ht="24">
      <c r="A1521" s="21" t="s">
        <v>2519</v>
      </c>
      <c r="B1521" s="24" t="s">
        <v>2965</v>
      </c>
      <c r="C1521" s="49">
        <v>20190063</v>
      </c>
      <c r="D1521" s="24">
        <v>0</v>
      </c>
      <c r="E1521" s="24">
        <v>3</v>
      </c>
      <c r="F1521" s="22" t="s">
        <v>88</v>
      </c>
      <c r="G1521" s="24" t="s">
        <v>835</v>
      </c>
      <c r="H1521" s="24">
        <v>5</v>
      </c>
      <c r="I1521" s="24" t="s">
        <v>2604</v>
      </c>
      <c r="J1521" s="24" t="s">
        <v>2522</v>
      </c>
      <c r="K1521" s="85">
        <v>65.98</v>
      </c>
      <c r="L1521" s="47">
        <f>K1521/6</f>
        <v>10.996666666666668</v>
      </c>
      <c r="M1521" s="25">
        <f t="shared" si="31"/>
        <v>18</v>
      </c>
      <c r="N1521" s="25">
        <f t="shared" si="30"/>
        <v>-7.0033333333333321</v>
      </c>
      <c r="O1521" s="36">
        <f>SUMPRODUCT(TEXT(N1521-{0,5,15,25,35},"0;\0")*{0,2,3,3,7})</f>
        <v>0</v>
      </c>
      <c r="P1521" s="24"/>
    </row>
    <row r="1522" spans="1:16" ht="24">
      <c r="A1522" s="21" t="s">
        <v>2519</v>
      </c>
      <c r="B1522" s="24" t="s">
        <v>2966</v>
      </c>
      <c r="C1522" s="49">
        <v>20190089</v>
      </c>
      <c r="D1522" s="24">
        <v>0</v>
      </c>
      <c r="E1522" s="24">
        <v>2</v>
      </c>
      <c r="F1522" s="22" t="s">
        <v>88</v>
      </c>
      <c r="G1522" s="24" t="s">
        <v>835</v>
      </c>
      <c r="H1522" s="24">
        <v>5</v>
      </c>
      <c r="I1522" s="24" t="s">
        <v>2604</v>
      </c>
      <c r="J1522" s="24" t="s">
        <v>2522</v>
      </c>
      <c r="K1522" s="85">
        <v>65.98</v>
      </c>
      <c r="L1522" s="47">
        <f>K1522/6</f>
        <v>10.996666666666668</v>
      </c>
      <c r="M1522" s="25">
        <f t="shared" si="31"/>
        <v>17</v>
      </c>
      <c r="N1522" s="25">
        <f t="shared" si="30"/>
        <v>-6.0033333333333321</v>
      </c>
      <c r="O1522" s="36">
        <f>SUMPRODUCT(TEXT(N1522-{0,5,15,25,35},"0;\0")*{0,2,3,3,7})</f>
        <v>0</v>
      </c>
      <c r="P1522" s="24"/>
    </row>
    <row r="1523" spans="1:16" ht="24">
      <c r="A1523" s="21" t="s">
        <v>2519</v>
      </c>
      <c r="B1523" s="24" t="s">
        <v>2967</v>
      </c>
      <c r="C1523" s="49">
        <v>20180130</v>
      </c>
      <c r="D1523" s="24">
        <v>0</v>
      </c>
      <c r="E1523" s="24">
        <v>4</v>
      </c>
      <c r="F1523" s="22" t="s">
        <v>120</v>
      </c>
      <c r="G1523" s="24" t="s">
        <v>2551</v>
      </c>
      <c r="H1523" s="24">
        <v>6</v>
      </c>
      <c r="I1523" s="24">
        <v>605</v>
      </c>
      <c r="J1523" s="48" t="s">
        <v>294</v>
      </c>
      <c r="K1523" s="85">
        <v>25.86</v>
      </c>
      <c r="L1523" s="47">
        <f>K1523/2</f>
        <v>12.93</v>
      </c>
      <c r="M1523" s="25">
        <f t="shared" si="31"/>
        <v>19</v>
      </c>
      <c r="N1523" s="25">
        <f t="shared" si="30"/>
        <v>-6.07</v>
      </c>
      <c r="O1523" s="36">
        <f>SUMPRODUCT(TEXT(N1523-{0,5,15,25,35},"0;\0")*{0,2,3,3,7})</f>
        <v>0</v>
      </c>
      <c r="P1523" s="24"/>
    </row>
    <row r="1524" spans="1:16" ht="24">
      <c r="A1524" s="21" t="s">
        <v>2519</v>
      </c>
      <c r="B1524" s="24" t="s">
        <v>2968</v>
      </c>
      <c r="C1524" s="24">
        <v>20180131</v>
      </c>
      <c r="D1524" s="24">
        <v>0</v>
      </c>
      <c r="E1524" s="24">
        <v>4</v>
      </c>
      <c r="F1524" s="22" t="s">
        <v>120</v>
      </c>
      <c r="G1524" s="24" t="s">
        <v>2551</v>
      </c>
      <c r="H1524" s="24">
        <v>6</v>
      </c>
      <c r="I1524" s="24">
        <v>605</v>
      </c>
      <c r="J1524" s="48" t="s">
        <v>294</v>
      </c>
      <c r="K1524" s="85">
        <v>25.86</v>
      </c>
      <c r="L1524" s="47">
        <f>K1524/2</f>
        <v>12.93</v>
      </c>
      <c r="M1524" s="25">
        <f t="shared" si="31"/>
        <v>19</v>
      </c>
      <c r="N1524" s="25">
        <f t="shared" si="30"/>
        <v>-6.07</v>
      </c>
      <c r="O1524" s="36">
        <f>SUMPRODUCT(TEXT(N1524-{0,5,15,25,35},"0;\0")*{0,2,3,3,7})</f>
        <v>0</v>
      </c>
      <c r="P1524" s="24"/>
    </row>
    <row r="1525" spans="1:16" ht="24">
      <c r="A1525" s="21" t="s">
        <v>2519</v>
      </c>
      <c r="B1525" s="24" t="s">
        <v>2969</v>
      </c>
      <c r="C1525" s="24">
        <v>20170154</v>
      </c>
      <c r="D1525" s="24">
        <v>0</v>
      </c>
      <c r="E1525" s="24">
        <v>6</v>
      </c>
      <c r="F1525" s="22" t="s">
        <v>120</v>
      </c>
      <c r="G1525" s="24" t="s">
        <v>2551</v>
      </c>
      <c r="H1525" s="24">
        <v>6</v>
      </c>
      <c r="I1525" s="24">
        <v>608</v>
      </c>
      <c r="J1525" s="48" t="s">
        <v>861</v>
      </c>
      <c r="K1525" s="85">
        <v>80.239999999999995</v>
      </c>
      <c r="L1525" s="47">
        <f>K1525/6</f>
        <v>13.373333333333333</v>
      </c>
      <c r="M1525" s="25">
        <f t="shared" si="31"/>
        <v>21</v>
      </c>
      <c r="N1525" s="25">
        <f t="shared" si="30"/>
        <v>-7.6266666666666669</v>
      </c>
      <c r="O1525" s="36">
        <f>SUMPRODUCT(TEXT(N1525-{0,5,15,25,35},"0;\0")*{0,2,3,3,7})</f>
        <v>0</v>
      </c>
      <c r="P1525" s="24"/>
    </row>
    <row r="1526" spans="1:16" ht="24">
      <c r="A1526" s="21" t="s">
        <v>2519</v>
      </c>
      <c r="B1526" s="24" t="s">
        <v>2970</v>
      </c>
      <c r="C1526" s="24">
        <v>20180195</v>
      </c>
      <c r="D1526" s="24">
        <v>0</v>
      </c>
      <c r="E1526" s="24">
        <v>2</v>
      </c>
      <c r="F1526" s="22" t="s">
        <v>120</v>
      </c>
      <c r="G1526" s="24" t="s">
        <v>2551</v>
      </c>
      <c r="H1526" s="24">
        <v>6</v>
      </c>
      <c r="I1526" s="24">
        <v>608</v>
      </c>
      <c r="J1526" s="48" t="s">
        <v>861</v>
      </c>
      <c r="K1526" s="85">
        <v>80.239999999999995</v>
      </c>
      <c r="L1526" s="47">
        <f>K1526/6</f>
        <v>13.373333333333333</v>
      </c>
      <c r="M1526" s="25">
        <f t="shared" si="31"/>
        <v>17</v>
      </c>
      <c r="N1526" s="25">
        <f t="shared" si="30"/>
        <v>-3.6266666666666669</v>
      </c>
      <c r="O1526" s="36">
        <f>SUMPRODUCT(TEXT(N1526-{0,5,15,25,35},"0;\0")*{0,2,3,3,7})</f>
        <v>0</v>
      </c>
      <c r="P1526" s="24"/>
    </row>
    <row r="1527" spans="1:16" ht="24">
      <c r="A1527" s="21" t="s">
        <v>2519</v>
      </c>
      <c r="B1527" s="24" t="s">
        <v>2971</v>
      </c>
      <c r="C1527" s="49">
        <v>20180125</v>
      </c>
      <c r="D1527" s="24">
        <v>0</v>
      </c>
      <c r="E1527" s="24">
        <v>2</v>
      </c>
      <c r="F1527" s="22" t="s">
        <v>120</v>
      </c>
      <c r="G1527" s="24" t="s">
        <v>2551</v>
      </c>
      <c r="H1527" s="24">
        <v>6</v>
      </c>
      <c r="I1527" s="24">
        <v>608</v>
      </c>
      <c r="J1527" s="48" t="s">
        <v>861</v>
      </c>
      <c r="K1527" s="85">
        <v>80.239999999999995</v>
      </c>
      <c r="L1527" s="47">
        <f>K1527/6</f>
        <v>13.373333333333333</v>
      </c>
      <c r="M1527" s="25">
        <f t="shared" si="31"/>
        <v>17</v>
      </c>
      <c r="N1527" s="25">
        <f t="shared" si="30"/>
        <v>-3.6266666666666669</v>
      </c>
      <c r="O1527" s="36">
        <f>SUMPRODUCT(TEXT(N1527-{0,5,15,25,35},"0;\0")*{0,2,3,3,7})</f>
        <v>0</v>
      </c>
      <c r="P1527" s="24"/>
    </row>
    <row r="1528" spans="1:16" ht="24">
      <c r="A1528" s="21" t="s">
        <v>2519</v>
      </c>
      <c r="B1528" s="24" t="s">
        <v>2972</v>
      </c>
      <c r="C1528" s="49">
        <v>20200029</v>
      </c>
      <c r="D1528" s="24">
        <v>0</v>
      </c>
      <c r="E1528" s="24">
        <v>0</v>
      </c>
      <c r="F1528" s="22" t="s">
        <v>120</v>
      </c>
      <c r="G1528" s="24" t="s">
        <v>840</v>
      </c>
      <c r="H1528" s="24">
        <v>5</v>
      </c>
      <c r="I1528" s="24" t="s">
        <v>2481</v>
      </c>
      <c r="J1528" s="28" t="s">
        <v>2482</v>
      </c>
      <c r="K1528" s="85">
        <v>106.67</v>
      </c>
      <c r="L1528" s="47">
        <f>K1528/10</f>
        <v>10.667</v>
      </c>
      <c r="M1528" s="25">
        <f t="shared" si="31"/>
        <v>15</v>
      </c>
      <c r="N1528" s="25">
        <f t="shared" si="30"/>
        <v>-4.3330000000000002</v>
      </c>
      <c r="O1528" s="36">
        <f>SUMPRODUCT(TEXT(N1528-{0,5,15,25,35},"0;\0")*{0,2,3,3,7})</f>
        <v>0</v>
      </c>
      <c r="P1528" s="24"/>
    </row>
    <row r="1529" spans="1:16">
      <c r="A1529" s="184" t="s">
        <v>2519</v>
      </c>
      <c r="B1529" s="177" t="s">
        <v>2629</v>
      </c>
      <c r="C1529" s="177">
        <v>20190227</v>
      </c>
      <c r="D1529" s="177">
        <v>2</v>
      </c>
      <c r="E1529" s="177">
        <v>3</v>
      </c>
      <c r="F1529" s="22" t="s">
        <v>88</v>
      </c>
      <c r="G1529" s="24" t="s">
        <v>835</v>
      </c>
      <c r="H1529" s="24">
        <v>3</v>
      </c>
      <c r="I1529" s="24" t="s">
        <v>2957</v>
      </c>
      <c r="J1529" s="24" t="s">
        <v>294</v>
      </c>
      <c r="K1529" s="85">
        <v>15.32</v>
      </c>
      <c r="L1529" s="195">
        <f>K1529/2+K1530/3</f>
        <v>24.573333333333334</v>
      </c>
      <c r="M1529" s="178">
        <f t="shared" si="31"/>
        <v>22</v>
      </c>
      <c r="N1529" s="178">
        <f t="shared" si="30"/>
        <v>2.5733333333333341</v>
      </c>
      <c r="O1529" s="194">
        <f>SUMPRODUCT(TEXT(N1529-{0,5,15,25,35},"0;\0")*{0,2,3,3,7})</f>
        <v>0</v>
      </c>
      <c r="P1529" s="178"/>
    </row>
    <row r="1530" spans="1:16">
      <c r="A1530" s="184" t="s">
        <v>2488</v>
      </c>
      <c r="B1530" s="177"/>
      <c r="C1530" s="177"/>
      <c r="D1530" s="177"/>
      <c r="E1530" s="177"/>
      <c r="F1530" s="22" t="s">
        <v>120</v>
      </c>
      <c r="G1530" s="24" t="s">
        <v>840</v>
      </c>
      <c r="H1530" s="24">
        <v>6</v>
      </c>
      <c r="I1530" s="24" t="s">
        <v>2549</v>
      </c>
      <c r="J1530" s="48" t="s">
        <v>860</v>
      </c>
      <c r="K1530" s="85">
        <v>50.74</v>
      </c>
      <c r="L1530" s="195"/>
      <c r="M1530" s="178"/>
      <c r="N1530" s="178"/>
      <c r="O1530" s="194"/>
      <c r="P1530" s="178"/>
    </row>
    <row r="1531" spans="1:16" ht="24">
      <c r="A1531" s="21" t="s">
        <v>2519</v>
      </c>
      <c r="B1531" s="24" t="s">
        <v>2630</v>
      </c>
      <c r="C1531" s="49">
        <v>20190095</v>
      </c>
      <c r="D1531" s="24">
        <v>0</v>
      </c>
      <c r="E1531" s="24">
        <v>0</v>
      </c>
      <c r="F1531" s="22" t="s">
        <v>88</v>
      </c>
      <c r="G1531" s="24" t="s">
        <v>835</v>
      </c>
      <c r="H1531" s="24">
        <v>3</v>
      </c>
      <c r="I1531" s="24" t="s">
        <v>2631</v>
      </c>
      <c r="J1531" s="24" t="s">
        <v>294</v>
      </c>
      <c r="K1531" s="85">
        <v>15.32</v>
      </c>
      <c r="L1531" s="47">
        <f>K1531</f>
        <v>15.32</v>
      </c>
      <c r="M1531" s="25">
        <f>15+6*D1531/3+6*E1531/3/2</f>
        <v>15</v>
      </c>
      <c r="N1531" s="25">
        <f>L1531-M1531</f>
        <v>0.32000000000000028</v>
      </c>
      <c r="O1531" s="36">
        <f>SUMPRODUCT(TEXT(N1531-{0,5,15,25,35},"0;\0")*{0,2,3,3,7})</f>
        <v>0</v>
      </c>
      <c r="P1531" s="24"/>
    </row>
    <row r="1532" spans="1:16">
      <c r="A1532" s="184" t="s">
        <v>2632</v>
      </c>
      <c r="B1532" s="179" t="s">
        <v>996</v>
      </c>
      <c r="C1532" s="177">
        <v>20000047</v>
      </c>
      <c r="D1532" s="177">
        <v>8</v>
      </c>
      <c r="E1532" s="177">
        <v>5</v>
      </c>
      <c r="F1532" s="24" t="s">
        <v>120</v>
      </c>
      <c r="G1532" s="24" t="s">
        <v>997</v>
      </c>
      <c r="H1532" s="24">
        <v>4</v>
      </c>
      <c r="I1532" s="24">
        <v>418</v>
      </c>
      <c r="J1532" s="24" t="s">
        <v>998</v>
      </c>
      <c r="K1532" s="85">
        <v>44.27</v>
      </c>
      <c r="L1532" s="178">
        <v>54.94</v>
      </c>
      <c r="M1532" s="178">
        <f>15+D1532*8/3+(E1532/2)*8/3</f>
        <v>42.999999999999993</v>
      </c>
      <c r="N1532" s="178">
        <f>L1532-M1532</f>
        <v>11.940000000000005</v>
      </c>
      <c r="O1532" s="177">
        <f>SUMPRODUCT(TEXT(N1532-{0,5,15,25,35},"0;\0")*{0,2,3,3,7})</f>
        <v>14</v>
      </c>
      <c r="P1532" s="24"/>
    </row>
    <row r="1533" spans="1:16">
      <c r="A1533" s="184" t="s">
        <v>2632</v>
      </c>
      <c r="B1533" s="179"/>
      <c r="C1533" s="177"/>
      <c r="D1533" s="177"/>
      <c r="E1533" s="177"/>
      <c r="F1533" s="24" t="s">
        <v>999</v>
      </c>
      <c r="G1533" s="24" t="s">
        <v>881</v>
      </c>
      <c r="H1533" s="24">
        <v>5</v>
      </c>
      <c r="I1533" s="24">
        <v>508</v>
      </c>
      <c r="J1533" s="24" t="s">
        <v>325</v>
      </c>
      <c r="K1533" s="85">
        <v>32</v>
      </c>
      <c r="L1533" s="178"/>
      <c r="M1533" s="178"/>
      <c r="N1533" s="178"/>
      <c r="O1533" s="177"/>
      <c r="P1533" s="24"/>
    </row>
    <row r="1534" spans="1:16">
      <c r="A1534" s="184" t="s">
        <v>2633</v>
      </c>
      <c r="B1534" s="179" t="s">
        <v>2634</v>
      </c>
      <c r="C1534" s="177">
        <v>20180234</v>
      </c>
      <c r="D1534" s="177">
        <v>1</v>
      </c>
      <c r="E1534" s="177">
        <v>2</v>
      </c>
      <c r="F1534" s="24" t="s">
        <v>120</v>
      </c>
      <c r="G1534" s="24" t="s">
        <v>2635</v>
      </c>
      <c r="H1534" s="24">
        <v>4</v>
      </c>
      <c r="I1534" s="24">
        <v>406</v>
      </c>
      <c r="J1534" s="24" t="s">
        <v>1000</v>
      </c>
      <c r="K1534" s="85">
        <v>23.04</v>
      </c>
      <c r="L1534" s="178">
        <v>23.2</v>
      </c>
      <c r="M1534" s="178">
        <f>15+D1534*8/3+(E1534/2)*8/3</f>
        <v>20.333333333333336</v>
      </c>
      <c r="N1534" s="178">
        <f>L1534-M1534</f>
        <v>2.8666666666666636</v>
      </c>
      <c r="O1534" s="177">
        <f>SUMPRODUCT(TEXT(N1534-{0,5,15,25,35},"0;\0")*{0,2,3,3,7})</f>
        <v>0</v>
      </c>
      <c r="P1534" s="24"/>
    </row>
    <row r="1535" spans="1:16">
      <c r="A1535" s="184" t="s">
        <v>2632</v>
      </c>
      <c r="B1535" s="179"/>
      <c r="C1535" s="177"/>
      <c r="D1535" s="177"/>
      <c r="E1535" s="177"/>
      <c r="F1535" s="24" t="s">
        <v>999</v>
      </c>
      <c r="G1535" s="24" t="s">
        <v>881</v>
      </c>
      <c r="H1535" s="24">
        <v>5</v>
      </c>
      <c r="I1535" s="24">
        <v>507</v>
      </c>
      <c r="J1535" s="24" t="s">
        <v>325</v>
      </c>
      <c r="K1535" s="85">
        <v>23.35</v>
      </c>
      <c r="L1535" s="178"/>
      <c r="M1535" s="178"/>
      <c r="N1535" s="178"/>
      <c r="O1535" s="177"/>
      <c r="P1535" s="24"/>
    </row>
    <row r="1536" spans="1:16">
      <c r="A1536" s="184" t="s">
        <v>2633</v>
      </c>
      <c r="B1536" s="179" t="s">
        <v>2636</v>
      </c>
      <c r="C1536" s="177">
        <v>20190053</v>
      </c>
      <c r="D1536" s="177">
        <v>1</v>
      </c>
      <c r="E1536" s="177">
        <v>3</v>
      </c>
      <c r="F1536" s="24" t="s">
        <v>120</v>
      </c>
      <c r="G1536" s="24" t="s">
        <v>2635</v>
      </c>
      <c r="H1536" s="24">
        <v>4</v>
      </c>
      <c r="I1536" s="24">
        <v>406</v>
      </c>
      <c r="J1536" s="24" t="s">
        <v>1000</v>
      </c>
      <c r="K1536" s="85">
        <v>23.04</v>
      </c>
      <c r="L1536" s="178">
        <v>23.2</v>
      </c>
      <c r="M1536" s="178">
        <f>15+D1536*8/3+(E1536/2)*8/3</f>
        <v>21.666666666666668</v>
      </c>
      <c r="N1536" s="178">
        <f>L1536-M1536</f>
        <v>1.5333333333333314</v>
      </c>
      <c r="O1536" s="177">
        <f>SUMPRODUCT(TEXT(N1536-{0,5,15,25,35},"0;\0")*{0,2,3,3,7})</f>
        <v>0</v>
      </c>
      <c r="P1536" s="24"/>
    </row>
    <row r="1537" spans="1:16">
      <c r="A1537" s="184" t="s">
        <v>2632</v>
      </c>
      <c r="B1537" s="179"/>
      <c r="C1537" s="177"/>
      <c r="D1537" s="177"/>
      <c r="E1537" s="177"/>
      <c r="F1537" s="24" t="s">
        <v>999</v>
      </c>
      <c r="G1537" s="24" t="s">
        <v>881</v>
      </c>
      <c r="H1537" s="24">
        <v>5</v>
      </c>
      <c r="I1537" s="24">
        <v>507</v>
      </c>
      <c r="J1537" s="24" t="s">
        <v>325</v>
      </c>
      <c r="K1537" s="85">
        <v>23.35</v>
      </c>
      <c r="L1537" s="178"/>
      <c r="M1537" s="178"/>
      <c r="N1537" s="178"/>
      <c r="O1537" s="177"/>
      <c r="P1537" s="24"/>
    </row>
    <row r="1538" spans="1:16">
      <c r="A1538" s="21" t="s">
        <v>2632</v>
      </c>
      <c r="B1538" s="22" t="s">
        <v>1001</v>
      </c>
      <c r="C1538" s="24">
        <v>19860013</v>
      </c>
      <c r="D1538" s="24">
        <v>0</v>
      </c>
      <c r="E1538" s="24">
        <v>8</v>
      </c>
      <c r="F1538" s="24" t="s">
        <v>120</v>
      </c>
      <c r="G1538" s="24" t="s">
        <v>997</v>
      </c>
      <c r="H1538" s="24">
        <v>1</v>
      </c>
      <c r="I1538" s="24">
        <v>122</v>
      </c>
      <c r="J1538" s="24" t="s">
        <v>1002</v>
      </c>
      <c r="K1538" s="85">
        <v>18</v>
      </c>
      <c r="L1538" s="25">
        <v>18.000000000000099</v>
      </c>
      <c r="M1538" s="25">
        <f>15+D1538*8/3+(E1538/2)*8/3</f>
        <v>25.666666666666664</v>
      </c>
      <c r="N1538" s="25">
        <f>L1538-M1538</f>
        <v>-7.6666666666665648</v>
      </c>
      <c r="O1538" s="24">
        <f>SUMPRODUCT(TEXT(N1538-{0,5,15,25,35},"0;\0")*{0,2,3,3,7})</f>
        <v>0</v>
      </c>
      <c r="P1538" s="24"/>
    </row>
    <row r="1539" spans="1:16">
      <c r="A1539" s="21" t="s">
        <v>2632</v>
      </c>
      <c r="B1539" s="31" t="s">
        <v>1003</v>
      </c>
      <c r="C1539" s="29">
        <v>19910023</v>
      </c>
      <c r="D1539" s="24">
        <v>11</v>
      </c>
      <c r="E1539" s="24">
        <v>5</v>
      </c>
      <c r="F1539" s="24" t="s">
        <v>120</v>
      </c>
      <c r="G1539" s="24" t="s">
        <v>1004</v>
      </c>
      <c r="H1539" s="24">
        <v>5</v>
      </c>
      <c r="I1539" s="24">
        <v>513</v>
      </c>
      <c r="J1539" s="24" t="s">
        <v>1005</v>
      </c>
      <c r="K1539" s="85">
        <v>48.67</v>
      </c>
      <c r="L1539" s="25">
        <v>48.67</v>
      </c>
      <c r="M1539" s="25">
        <f>15+D1539*8/3+(E1539/2)*8/3</f>
        <v>50.999999999999993</v>
      </c>
      <c r="N1539" s="25">
        <f>L1539-M1539</f>
        <v>-2.3299999999999912</v>
      </c>
      <c r="O1539" s="24">
        <f>SUMPRODUCT(TEXT(N1539-{0,5,15,25,35},"0;\0")*{0,2,3,3,7})</f>
        <v>0</v>
      </c>
      <c r="P1539" s="24"/>
    </row>
    <row r="1540" spans="1:16">
      <c r="A1540" s="21" t="s">
        <v>2637</v>
      </c>
      <c r="B1540" s="24" t="s">
        <v>1006</v>
      </c>
      <c r="C1540" s="29">
        <v>19900014</v>
      </c>
      <c r="D1540" s="24">
        <v>7</v>
      </c>
      <c r="E1540" s="24">
        <v>7</v>
      </c>
      <c r="F1540" s="24" t="s">
        <v>120</v>
      </c>
      <c r="G1540" s="24" t="s">
        <v>1004</v>
      </c>
      <c r="H1540" s="24">
        <v>3</v>
      </c>
      <c r="I1540" s="24">
        <v>308</v>
      </c>
      <c r="J1540" s="24" t="s">
        <v>1007</v>
      </c>
      <c r="K1540" s="85">
        <v>34.369999999999997</v>
      </c>
      <c r="L1540" s="25">
        <v>34.369999999999997</v>
      </c>
      <c r="M1540" s="25">
        <f>15+D1540*8/3+(E1540/2)*8/3</f>
        <v>43.000000000000007</v>
      </c>
      <c r="N1540" s="25">
        <f>L1540-M1540</f>
        <v>-8.6300000000000097</v>
      </c>
      <c r="O1540" s="24">
        <f>SUMPRODUCT(TEXT(N1540-{0,5,15,25,35},"0;\0")*{0,2,3,3,7})</f>
        <v>0</v>
      </c>
      <c r="P1540" s="24"/>
    </row>
    <row r="1541" spans="1:16">
      <c r="A1541" s="21" t="s">
        <v>2638</v>
      </c>
      <c r="B1541" s="22" t="s">
        <v>1008</v>
      </c>
      <c r="C1541" s="24">
        <v>20170102</v>
      </c>
      <c r="D1541" s="24">
        <v>1</v>
      </c>
      <c r="E1541" s="24">
        <v>3</v>
      </c>
      <c r="F1541" s="24" t="s">
        <v>120</v>
      </c>
      <c r="G1541" s="24" t="s">
        <v>997</v>
      </c>
      <c r="H1541" s="24">
        <v>4</v>
      </c>
      <c r="I1541" s="24">
        <v>416</v>
      </c>
      <c r="J1541" s="24" t="s">
        <v>1009</v>
      </c>
      <c r="K1541" s="85">
        <v>27.59</v>
      </c>
      <c r="L1541" s="25">
        <v>13.8</v>
      </c>
      <c r="M1541" s="25">
        <f t="shared" ref="M1541:M1571" si="32">15+D1541*8/3+(E1541/2)*8/3</f>
        <v>21.666666666666668</v>
      </c>
      <c r="N1541" s="25">
        <f t="shared" ref="N1541:N1571" si="33">L1541-M1541</f>
        <v>-7.8666666666666671</v>
      </c>
      <c r="O1541" s="24">
        <f>SUMPRODUCT(TEXT(N1541-{0,5,15,25,35},"0;\0")*{0,2,3,3,7})</f>
        <v>0</v>
      </c>
      <c r="P1541" s="24"/>
    </row>
    <row r="1542" spans="1:16">
      <c r="A1542" s="184" t="s">
        <v>2632</v>
      </c>
      <c r="B1542" s="179" t="s">
        <v>2639</v>
      </c>
      <c r="C1542" s="177">
        <v>20070030</v>
      </c>
      <c r="D1542" s="177">
        <v>5</v>
      </c>
      <c r="E1542" s="177">
        <v>0</v>
      </c>
      <c r="F1542" s="24" t="s">
        <v>120</v>
      </c>
      <c r="G1542" s="24" t="s">
        <v>997</v>
      </c>
      <c r="H1542" s="24">
        <v>4</v>
      </c>
      <c r="I1542" s="24">
        <v>416</v>
      </c>
      <c r="J1542" s="24" t="s">
        <v>1009</v>
      </c>
      <c r="K1542" s="85">
        <v>27.59</v>
      </c>
      <c r="L1542" s="178">
        <v>24.47</v>
      </c>
      <c r="M1542" s="178">
        <f t="shared" si="32"/>
        <v>28.333333333333336</v>
      </c>
      <c r="N1542" s="178">
        <f t="shared" si="33"/>
        <v>-3.8633333333333368</v>
      </c>
      <c r="O1542" s="177">
        <f>SUMPRODUCT(TEXT(N1542-{0,5,15,25,35},"0;\0")*{0,2,3,3,7})</f>
        <v>0</v>
      </c>
      <c r="P1542" s="24"/>
    </row>
    <row r="1543" spans="1:16">
      <c r="A1543" s="184" t="s">
        <v>2632</v>
      </c>
      <c r="B1543" s="179"/>
      <c r="C1543" s="177"/>
      <c r="D1543" s="177"/>
      <c r="E1543" s="177"/>
      <c r="F1543" s="24" t="s">
        <v>88</v>
      </c>
      <c r="G1543" s="24" t="s">
        <v>2640</v>
      </c>
      <c r="H1543" s="24">
        <v>5</v>
      </c>
      <c r="I1543" s="24">
        <v>508</v>
      </c>
      <c r="J1543" s="24" t="s">
        <v>325</v>
      </c>
      <c r="K1543" s="85">
        <v>32</v>
      </c>
      <c r="L1543" s="178"/>
      <c r="M1543" s="178"/>
      <c r="N1543" s="178"/>
      <c r="O1543" s="177"/>
      <c r="P1543" s="24"/>
    </row>
    <row r="1544" spans="1:16">
      <c r="A1544" s="21" t="s">
        <v>2632</v>
      </c>
      <c r="B1544" s="22" t="s">
        <v>1010</v>
      </c>
      <c r="C1544" s="24">
        <v>20170157</v>
      </c>
      <c r="D1544" s="24">
        <v>2</v>
      </c>
      <c r="E1544" s="24">
        <v>6</v>
      </c>
      <c r="F1544" s="24" t="s">
        <v>120</v>
      </c>
      <c r="G1544" s="24" t="s">
        <v>997</v>
      </c>
      <c r="H1544" s="24">
        <v>3</v>
      </c>
      <c r="I1544" s="24">
        <v>303</v>
      </c>
      <c r="J1544" s="24" t="s">
        <v>1011</v>
      </c>
      <c r="K1544" s="85">
        <v>23.14</v>
      </c>
      <c r="L1544" s="25">
        <v>7.71</v>
      </c>
      <c r="M1544" s="25">
        <f t="shared" si="32"/>
        <v>28.333333333333332</v>
      </c>
      <c r="N1544" s="25">
        <f t="shared" si="33"/>
        <v>-20.623333333333331</v>
      </c>
      <c r="O1544" s="24">
        <f>SUMPRODUCT(TEXT(N1544-{0,5,15,25,35},"0;\0")*{0,2,3,3,7})</f>
        <v>0</v>
      </c>
      <c r="P1544" s="24"/>
    </row>
    <row r="1545" spans="1:16">
      <c r="A1545" s="184" t="s">
        <v>2632</v>
      </c>
      <c r="B1545" s="177" t="s">
        <v>1012</v>
      </c>
      <c r="C1545" s="177">
        <v>19930011</v>
      </c>
      <c r="D1545" s="177">
        <v>5</v>
      </c>
      <c r="E1545" s="177">
        <v>10</v>
      </c>
      <c r="F1545" s="24" t="s">
        <v>120</v>
      </c>
      <c r="G1545" s="24" t="s">
        <v>997</v>
      </c>
      <c r="H1545" s="24">
        <v>5</v>
      </c>
      <c r="I1545" s="24">
        <v>507</v>
      </c>
      <c r="J1545" s="24" t="s">
        <v>1013</v>
      </c>
      <c r="K1545" s="89">
        <v>18.18</v>
      </c>
      <c r="L1545" s="178">
        <v>29.335000000000001</v>
      </c>
      <c r="M1545" s="178">
        <f t="shared" si="32"/>
        <v>41.666666666666671</v>
      </c>
      <c r="N1545" s="178">
        <f t="shared" si="33"/>
        <v>-12.331666666666671</v>
      </c>
      <c r="O1545" s="177">
        <f>SUMPRODUCT(TEXT(N1545-{0,5,15,25,35},"0;\0")*{0,2,3,3,7})</f>
        <v>0</v>
      </c>
      <c r="P1545" s="24"/>
    </row>
    <row r="1546" spans="1:16">
      <c r="A1546" s="184" t="s">
        <v>2632</v>
      </c>
      <c r="B1546" s="177"/>
      <c r="C1546" s="177"/>
      <c r="D1546" s="177"/>
      <c r="E1546" s="177"/>
      <c r="F1546" s="24" t="s">
        <v>88</v>
      </c>
      <c r="G1546" s="24" t="s">
        <v>881</v>
      </c>
      <c r="H1546" s="24">
        <v>2</v>
      </c>
      <c r="I1546" s="24">
        <v>206</v>
      </c>
      <c r="J1546" s="24" t="s">
        <v>325</v>
      </c>
      <c r="K1546" s="85">
        <v>22.31</v>
      </c>
      <c r="L1546" s="178"/>
      <c r="M1546" s="178"/>
      <c r="N1546" s="178"/>
      <c r="O1546" s="177"/>
      <c r="P1546" s="24"/>
    </row>
    <row r="1547" spans="1:16">
      <c r="A1547" s="21" t="s">
        <v>2632</v>
      </c>
      <c r="B1547" s="22" t="s">
        <v>1014</v>
      </c>
      <c r="C1547" s="24">
        <v>20140056</v>
      </c>
      <c r="D1547" s="24">
        <v>4</v>
      </c>
      <c r="E1547" s="24">
        <v>0</v>
      </c>
      <c r="F1547" s="24" t="s">
        <v>120</v>
      </c>
      <c r="G1547" s="24" t="s">
        <v>997</v>
      </c>
      <c r="H1547" s="24">
        <v>3</v>
      </c>
      <c r="I1547" s="24">
        <v>303</v>
      </c>
      <c r="J1547" s="24" t="s">
        <v>1011</v>
      </c>
      <c r="K1547" s="85">
        <v>23.14</v>
      </c>
      <c r="L1547" s="25">
        <v>7.71</v>
      </c>
      <c r="M1547" s="25">
        <f t="shared" si="32"/>
        <v>25.666666666666664</v>
      </c>
      <c r="N1547" s="25">
        <f t="shared" si="33"/>
        <v>-17.956666666666663</v>
      </c>
      <c r="O1547" s="24">
        <f>SUMPRODUCT(TEXT(N1547-{0,5,15,25,35},"0;\0")*{0,2,3,3,7})</f>
        <v>0</v>
      </c>
      <c r="P1547" s="24"/>
    </row>
    <row r="1548" spans="1:16">
      <c r="A1548" s="21" t="s">
        <v>2633</v>
      </c>
      <c r="B1548" s="22" t="s">
        <v>2641</v>
      </c>
      <c r="C1548" s="24">
        <v>20180174</v>
      </c>
      <c r="D1548" s="24">
        <v>1</v>
      </c>
      <c r="E1548" s="24">
        <v>3</v>
      </c>
      <c r="F1548" s="24" t="s">
        <v>120</v>
      </c>
      <c r="G1548" s="24" t="s">
        <v>997</v>
      </c>
      <c r="H1548" s="24">
        <v>3</v>
      </c>
      <c r="I1548" s="24">
        <v>303</v>
      </c>
      <c r="J1548" s="24" t="s">
        <v>1011</v>
      </c>
      <c r="K1548" s="85">
        <v>23.14</v>
      </c>
      <c r="L1548" s="25">
        <v>7.71</v>
      </c>
      <c r="M1548" s="25">
        <f t="shared" si="32"/>
        <v>21.666666666666668</v>
      </c>
      <c r="N1548" s="25">
        <f>L1548-M1548</f>
        <v>-13.956666666666667</v>
      </c>
      <c r="O1548" s="24">
        <f>SUMPRODUCT(TEXT(N1548-{0,5,15,25,35},"0;\0")*{0,2,3,3,7})</f>
        <v>0</v>
      </c>
      <c r="P1548" s="24"/>
    </row>
    <row r="1549" spans="1:16">
      <c r="A1549" s="184" t="s">
        <v>2632</v>
      </c>
      <c r="B1549" s="179" t="s">
        <v>2642</v>
      </c>
      <c r="C1549" s="177">
        <v>20040025</v>
      </c>
      <c r="D1549" s="177">
        <v>2</v>
      </c>
      <c r="E1549" s="177">
        <v>5</v>
      </c>
      <c r="F1549" s="24" t="s">
        <v>120</v>
      </c>
      <c r="G1549" s="24" t="s">
        <v>997</v>
      </c>
      <c r="H1549" s="24">
        <v>5</v>
      </c>
      <c r="I1549" s="24">
        <v>506</v>
      </c>
      <c r="J1549" s="24" t="s">
        <v>1015</v>
      </c>
      <c r="K1549" s="191">
        <v>25.8</v>
      </c>
      <c r="L1549" s="178">
        <v>24.57</v>
      </c>
      <c r="M1549" s="178">
        <f t="shared" si="32"/>
        <v>27</v>
      </c>
      <c r="N1549" s="178">
        <f t="shared" si="33"/>
        <v>-2.4299999999999997</v>
      </c>
      <c r="O1549" s="177">
        <f>SUMPRODUCT(TEXT(N1549-{0,5,15,25,35},"0;\0")*{0,2,3,3,7})</f>
        <v>0</v>
      </c>
      <c r="P1549" s="24"/>
    </row>
    <row r="1550" spans="1:16">
      <c r="A1550" s="184"/>
      <c r="B1550" s="179"/>
      <c r="C1550" s="177"/>
      <c r="D1550" s="177"/>
      <c r="E1550" s="177"/>
      <c r="F1550" s="24" t="s">
        <v>999</v>
      </c>
      <c r="G1550" s="24" t="s">
        <v>881</v>
      </c>
      <c r="H1550" s="24">
        <v>2</v>
      </c>
      <c r="I1550" s="24">
        <v>215</v>
      </c>
      <c r="J1550" s="24" t="s">
        <v>325</v>
      </c>
      <c r="K1550" s="191"/>
      <c r="L1550" s="178"/>
      <c r="M1550" s="178"/>
      <c r="N1550" s="178"/>
      <c r="O1550" s="177"/>
      <c r="P1550" s="24"/>
    </row>
    <row r="1551" spans="1:16">
      <c r="A1551" s="184" t="s">
        <v>2632</v>
      </c>
      <c r="B1551" s="179" t="s">
        <v>1016</v>
      </c>
      <c r="C1551" s="177">
        <v>20170033</v>
      </c>
      <c r="D1551" s="177">
        <v>7</v>
      </c>
      <c r="E1551" s="177">
        <v>6</v>
      </c>
      <c r="F1551" s="24" t="s">
        <v>120</v>
      </c>
      <c r="G1551" s="24" t="s">
        <v>997</v>
      </c>
      <c r="H1551" s="24">
        <v>3</v>
      </c>
      <c r="I1551" s="24">
        <v>314</v>
      </c>
      <c r="J1551" s="24" t="s">
        <v>1017</v>
      </c>
      <c r="K1551" s="85">
        <v>25.63</v>
      </c>
      <c r="L1551" s="178">
        <v>23.97</v>
      </c>
      <c r="M1551" s="178">
        <f t="shared" si="32"/>
        <v>41.666666666666671</v>
      </c>
      <c r="N1551" s="178">
        <f t="shared" si="33"/>
        <v>-17.696666666666673</v>
      </c>
      <c r="O1551" s="177">
        <f>SUMPRODUCT(TEXT(N1551-{0,5,15,25,35},"0;\0")*{0,2,3,3,7})</f>
        <v>0</v>
      </c>
      <c r="P1551" s="24"/>
    </row>
    <row r="1552" spans="1:16">
      <c r="A1552" s="184" t="s">
        <v>2632</v>
      </c>
      <c r="B1552" s="179"/>
      <c r="C1552" s="177"/>
      <c r="D1552" s="177"/>
      <c r="E1552" s="177"/>
      <c r="F1552" s="24" t="s">
        <v>999</v>
      </c>
      <c r="G1552" s="24" t="s">
        <v>881</v>
      </c>
      <c r="H1552" s="24">
        <v>2</v>
      </c>
      <c r="I1552" s="24">
        <v>202</v>
      </c>
      <c r="J1552" s="24" t="s">
        <v>325</v>
      </c>
      <c r="K1552" s="85">
        <v>22.31</v>
      </c>
      <c r="L1552" s="178"/>
      <c r="M1552" s="178"/>
      <c r="N1552" s="178"/>
      <c r="O1552" s="177"/>
      <c r="P1552" s="24"/>
    </row>
    <row r="1553" spans="1:16">
      <c r="A1553" s="21" t="s">
        <v>2633</v>
      </c>
      <c r="B1553" s="22" t="s">
        <v>2643</v>
      </c>
      <c r="C1553" s="24">
        <v>20190212</v>
      </c>
      <c r="D1553" s="24">
        <v>1</v>
      </c>
      <c r="E1553" s="24">
        <v>2</v>
      </c>
      <c r="F1553" s="24" t="s">
        <v>120</v>
      </c>
      <c r="G1553" s="24" t="s">
        <v>997</v>
      </c>
      <c r="H1553" s="24">
        <v>3</v>
      </c>
      <c r="I1553" s="24">
        <v>314</v>
      </c>
      <c r="J1553" s="24" t="s">
        <v>1017</v>
      </c>
      <c r="K1553" s="85">
        <v>25.63</v>
      </c>
      <c r="L1553" s="25">
        <v>12.82</v>
      </c>
      <c r="M1553" s="25">
        <v>15</v>
      </c>
      <c r="N1553" s="25">
        <f>L1553-M1553</f>
        <v>-2.1799999999999997</v>
      </c>
      <c r="O1553" s="24">
        <v>0</v>
      </c>
      <c r="P1553" s="24"/>
    </row>
    <row r="1554" spans="1:16">
      <c r="A1554" s="184" t="s">
        <v>2632</v>
      </c>
      <c r="B1554" s="179" t="s">
        <v>1018</v>
      </c>
      <c r="C1554" s="177">
        <v>20070089</v>
      </c>
      <c r="D1554" s="177">
        <v>17</v>
      </c>
      <c r="E1554" s="177">
        <v>12</v>
      </c>
      <c r="F1554" s="24" t="s">
        <v>120</v>
      </c>
      <c r="G1554" s="24" t="s">
        <v>997</v>
      </c>
      <c r="H1554" s="24">
        <v>3</v>
      </c>
      <c r="I1554" s="24">
        <v>315</v>
      </c>
      <c r="J1554" s="24" t="s">
        <v>1019</v>
      </c>
      <c r="K1554" s="85">
        <v>30.93</v>
      </c>
      <c r="L1554" s="178">
        <v>42.084999999999702</v>
      </c>
      <c r="M1554" s="178">
        <f t="shared" si="32"/>
        <v>76.333333333333343</v>
      </c>
      <c r="N1554" s="178">
        <f t="shared" si="33"/>
        <v>-34.24833333333364</v>
      </c>
      <c r="O1554" s="177">
        <f>SUMPRODUCT(TEXT(N1554-{0,5,15,25,35},"0;\0")*{0,2,3,3,7})</f>
        <v>0</v>
      </c>
      <c r="P1554" s="24"/>
    </row>
    <row r="1555" spans="1:16">
      <c r="A1555" s="184" t="s">
        <v>2632</v>
      </c>
      <c r="B1555" s="179"/>
      <c r="C1555" s="177"/>
      <c r="D1555" s="177"/>
      <c r="E1555" s="177"/>
      <c r="F1555" s="24" t="s">
        <v>88</v>
      </c>
      <c r="G1555" s="24" t="s">
        <v>881</v>
      </c>
      <c r="H1555" s="24">
        <v>2</v>
      </c>
      <c r="I1555" s="24">
        <v>208</v>
      </c>
      <c r="J1555" s="24" t="s">
        <v>1020</v>
      </c>
      <c r="K1555" s="85">
        <v>22.31</v>
      </c>
      <c r="L1555" s="178"/>
      <c r="M1555" s="178"/>
      <c r="N1555" s="178"/>
      <c r="O1555" s="177"/>
      <c r="P1555" s="24"/>
    </row>
    <row r="1556" spans="1:16">
      <c r="A1556" s="21" t="s">
        <v>2632</v>
      </c>
      <c r="B1556" s="22" t="s">
        <v>1021</v>
      </c>
      <c r="C1556" s="24">
        <v>19840019</v>
      </c>
      <c r="D1556" s="24">
        <v>5</v>
      </c>
      <c r="E1556" s="24">
        <v>9</v>
      </c>
      <c r="F1556" s="24" t="s">
        <v>120</v>
      </c>
      <c r="G1556" s="24" t="s">
        <v>997</v>
      </c>
      <c r="H1556" s="24">
        <v>3</v>
      </c>
      <c r="I1556" s="24">
        <v>321</v>
      </c>
      <c r="J1556" s="24" t="s">
        <v>1022</v>
      </c>
      <c r="K1556" s="85">
        <v>26.81</v>
      </c>
      <c r="L1556" s="25">
        <v>37.97</v>
      </c>
      <c r="M1556" s="25">
        <f t="shared" si="32"/>
        <v>40.333333333333336</v>
      </c>
      <c r="N1556" s="25">
        <f t="shared" si="33"/>
        <v>-2.3633333333333368</v>
      </c>
      <c r="O1556" s="24">
        <f>SUMPRODUCT(TEXT(N1556-{0,5,15,25,35},"0;\0")*{0,2,3,3,7})</f>
        <v>0</v>
      </c>
      <c r="P1556" s="24"/>
    </row>
    <row r="1557" spans="1:16">
      <c r="A1557" s="21" t="s">
        <v>2633</v>
      </c>
      <c r="B1557" s="22" t="s">
        <v>2644</v>
      </c>
      <c r="C1557" s="24">
        <v>20200019</v>
      </c>
      <c r="D1557" s="24">
        <v>0</v>
      </c>
      <c r="E1557" s="24">
        <v>0</v>
      </c>
      <c r="F1557" s="24" t="s">
        <v>2547</v>
      </c>
      <c r="G1557" s="24" t="s">
        <v>997</v>
      </c>
      <c r="H1557" s="24">
        <v>3</v>
      </c>
      <c r="I1557" s="24">
        <v>321</v>
      </c>
      <c r="J1557" s="24" t="s">
        <v>1022</v>
      </c>
      <c r="K1557" s="85">
        <v>26.81</v>
      </c>
      <c r="L1557" s="25">
        <v>13.4</v>
      </c>
      <c r="M1557" s="25">
        <f t="shared" si="32"/>
        <v>15</v>
      </c>
      <c r="N1557" s="25">
        <f t="shared" si="33"/>
        <v>-1.5999999999999996</v>
      </c>
      <c r="O1557" s="24">
        <f>SUMPRODUCT(TEXT(N1557-{0,5,15,25,35},"0;\0")*{0,2,3,3,7})</f>
        <v>0</v>
      </c>
      <c r="P1557" s="24"/>
    </row>
    <row r="1558" spans="1:16">
      <c r="A1558" s="21" t="s">
        <v>2632</v>
      </c>
      <c r="B1558" s="22" t="s">
        <v>1023</v>
      </c>
      <c r="C1558" s="24">
        <v>20120054</v>
      </c>
      <c r="D1558" s="24">
        <v>2</v>
      </c>
      <c r="E1558" s="24">
        <v>3</v>
      </c>
      <c r="F1558" s="24" t="s">
        <v>120</v>
      </c>
      <c r="G1558" s="24" t="s">
        <v>997</v>
      </c>
      <c r="H1558" s="24">
        <v>4</v>
      </c>
      <c r="I1558" s="24">
        <v>410</v>
      </c>
      <c r="J1558" s="24" t="s">
        <v>1024</v>
      </c>
      <c r="K1558" s="85">
        <v>26.4</v>
      </c>
      <c r="L1558" s="25">
        <v>13.2</v>
      </c>
      <c r="M1558" s="25">
        <f t="shared" si="32"/>
        <v>24.333333333333332</v>
      </c>
      <c r="N1558" s="25">
        <f t="shared" si="33"/>
        <v>-11.133333333333333</v>
      </c>
      <c r="O1558" s="24">
        <f>SUMPRODUCT(TEXT(N1558-{0,5,15,25,35},"0;\0")*{0,2,3,3,7})</f>
        <v>0</v>
      </c>
      <c r="P1558" s="24"/>
    </row>
    <row r="1559" spans="1:16">
      <c r="A1559" s="184" t="s">
        <v>2633</v>
      </c>
      <c r="B1559" s="179" t="s">
        <v>2645</v>
      </c>
      <c r="C1559" s="177">
        <v>20180229</v>
      </c>
      <c r="D1559" s="177">
        <v>1</v>
      </c>
      <c r="E1559" s="177">
        <v>0</v>
      </c>
      <c r="F1559" s="24" t="s">
        <v>88</v>
      </c>
      <c r="G1559" s="24" t="s">
        <v>881</v>
      </c>
      <c r="H1559" s="24">
        <v>2</v>
      </c>
      <c r="I1559" s="24">
        <v>207</v>
      </c>
      <c r="J1559" s="24" t="s">
        <v>1025</v>
      </c>
      <c r="K1559" s="85">
        <v>22.31</v>
      </c>
      <c r="L1559" s="178">
        <v>22.63</v>
      </c>
      <c r="M1559" s="178">
        <f t="shared" si="32"/>
        <v>17.666666666666668</v>
      </c>
      <c r="N1559" s="178">
        <f t="shared" si="33"/>
        <v>4.9633333333333312</v>
      </c>
      <c r="O1559" s="177">
        <f>SUMPRODUCT(TEXT(N1559-{0,5,15,25,35},"0;\0")*{0,2,3,3,7})</f>
        <v>0</v>
      </c>
      <c r="P1559" s="24"/>
    </row>
    <row r="1560" spans="1:16">
      <c r="A1560" s="184" t="s">
        <v>2632</v>
      </c>
      <c r="B1560" s="179"/>
      <c r="C1560" s="177"/>
      <c r="D1560" s="177"/>
      <c r="E1560" s="177"/>
      <c r="F1560" s="24" t="s">
        <v>120</v>
      </c>
      <c r="G1560" s="24" t="s">
        <v>2635</v>
      </c>
      <c r="H1560" s="24">
        <v>3</v>
      </c>
      <c r="I1560" s="24">
        <v>305</v>
      </c>
      <c r="J1560" s="24" t="s">
        <v>1026</v>
      </c>
      <c r="K1560" s="85">
        <v>22.93</v>
      </c>
      <c r="L1560" s="178"/>
      <c r="M1560" s="178"/>
      <c r="N1560" s="178"/>
      <c r="O1560" s="177"/>
      <c r="P1560" s="24"/>
    </row>
    <row r="1561" spans="1:16">
      <c r="A1561" s="21" t="s">
        <v>2633</v>
      </c>
      <c r="B1561" s="22" t="s">
        <v>2646</v>
      </c>
      <c r="C1561" s="24">
        <v>20190199</v>
      </c>
      <c r="D1561" s="24">
        <v>4</v>
      </c>
      <c r="E1561" s="24">
        <v>0</v>
      </c>
      <c r="F1561" s="24" t="s">
        <v>120</v>
      </c>
      <c r="G1561" s="24" t="s">
        <v>2635</v>
      </c>
      <c r="H1561" s="24">
        <v>3</v>
      </c>
      <c r="I1561" s="24">
        <v>305</v>
      </c>
      <c r="J1561" s="24" t="s">
        <v>1026</v>
      </c>
      <c r="K1561" s="85">
        <v>22.93</v>
      </c>
      <c r="L1561" s="25">
        <v>11.47</v>
      </c>
      <c r="M1561" s="25">
        <v>25.67</v>
      </c>
      <c r="N1561" s="25">
        <f t="shared" si="33"/>
        <v>-14.200000000000001</v>
      </c>
      <c r="O1561" s="24">
        <f>SUMPRODUCT(TEXT(N1561-{0,5,15,25,35},"0;\0")*{0,2,3,3,7})</f>
        <v>0</v>
      </c>
      <c r="P1561" s="24"/>
    </row>
    <row r="1562" spans="1:16">
      <c r="A1562" s="21" t="s">
        <v>2633</v>
      </c>
      <c r="B1562" s="22" t="s">
        <v>2647</v>
      </c>
      <c r="C1562" s="24">
        <v>19980019</v>
      </c>
      <c r="D1562" s="24">
        <v>0</v>
      </c>
      <c r="E1562" s="24">
        <v>5</v>
      </c>
      <c r="F1562" s="24" t="s">
        <v>88</v>
      </c>
      <c r="G1562" s="24" t="s">
        <v>881</v>
      </c>
      <c r="H1562" s="24">
        <v>2</v>
      </c>
      <c r="I1562" s="24">
        <v>207</v>
      </c>
      <c r="J1562" s="24" t="s">
        <v>1025</v>
      </c>
      <c r="K1562" s="85">
        <v>22.31</v>
      </c>
      <c r="L1562" s="25">
        <v>11.16</v>
      </c>
      <c r="M1562" s="25">
        <f t="shared" si="32"/>
        <v>21.666666666666668</v>
      </c>
      <c r="N1562" s="25">
        <f t="shared" si="33"/>
        <v>-10.506666666666668</v>
      </c>
      <c r="O1562" s="24">
        <f>SUMPRODUCT(TEXT(N1562-{0,5,15,25,35},"0;\0")*{0,2,3,3,7})</f>
        <v>0</v>
      </c>
      <c r="P1562" s="24"/>
    </row>
    <row r="1563" spans="1:16">
      <c r="A1563" s="21" t="s">
        <v>2632</v>
      </c>
      <c r="B1563" s="22" t="s">
        <v>1027</v>
      </c>
      <c r="C1563" s="24">
        <v>20170044</v>
      </c>
      <c r="D1563" s="24">
        <v>2</v>
      </c>
      <c r="E1563" s="24">
        <v>5</v>
      </c>
      <c r="F1563" s="24" t="s">
        <v>120</v>
      </c>
      <c r="G1563" s="24" t="s">
        <v>997</v>
      </c>
      <c r="H1563" s="24">
        <v>4</v>
      </c>
      <c r="I1563" s="24">
        <v>410</v>
      </c>
      <c r="J1563" s="24" t="s">
        <v>1024</v>
      </c>
      <c r="K1563" s="85">
        <v>26.4</v>
      </c>
      <c r="L1563" s="25">
        <v>13.1999999999999</v>
      </c>
      <c r="M1563" s="25">
        <f t="shared" si="32"/>
        <v>27</v>
      </c>
      <c r="N1563" s="25">
        <f t="shared" si="33"/>
        <v>-13.8000000000001</v>
      </c>
      <c r="O1563" s="24">
        <f>SUMPRODUCT(TEXT(N1563-{0,5,15,25,35},"0;\0")*{0,2,3,3,7})</f>
        <v>0</v>
      </c>
      <c r="P1563" s="24"/>
    </row>
    <row r="1564" spans="1:16">
      <c r="A1564" s="21" t="s">
        <v>2633</v>
      </c>
      <c r="B1564" s="22" t="s">
        <v>2648</v>
      </c>
      <c r="C1564" s="24">
        <v>19820005</v>
      </c>
      <c r="D1564" s="24">
        <v>2</v>
      </c>
      <c r="E1564" s="24">
        <v>0</v>
      </c>
      <c r="F1564" s="24" t="s">
        <v>999</v>
      </c>
      <c r="G1564" s="24" t="s">
        <v>881</v>
      </c>
      <c r="H1564" s="24">
        <v>2</v>
      </c>
      <c r="I1564" s="24">
        <v>218</v>
      </c>
      <c r="J1564" s="24" t="s">
        <v>325</v>
      </c>
      <c r="K1564" s="85">
        <v>23.81</v>
      </c>
      <c r="L1564" s="25">
        <v>23.81</v>
      </c>
      <c r="M1564" s="25">
        <v>30</v>
      </c>
      <c r="N1564" s="25">
        <f t="shared" si="33"/>
        <v>-6.1900000000000013</v>
      </c>
      <c r="O1564" s="24">
        <v>0</v>
      </c>
      <c r="P1564" s="24"/>
    </row>
    <row r="1565" spans="1:16">
      <c r="A1565" s="21" t="s">
        <v>2632</v>
      </c>
      <c r="B1565" s="22" t="s">
        <v>1028</v>
      </c>
      <c r="C1565" s="24">
        <v>20150024</v>
      </c>
      <c r="D1565" s="24">
        <v>4</v>
      </c>
      <c r="E1565" s="24">
        <v>5</v>
      </c>
      <c r="F1565" s="24" t="s">
        <v>120</v>
      </c>
      <c r="G1565" s="24" t="s">
        <v>997</v>
      </c>
      <c r="H1565" s="24">
        <v>4</v>
      </c>
      <c r="I1565" s="24">
        <v>415</v>
      </c>
      <c r="J1565" s="24" t="s">
        <v>1029</v>
      </c>
      <c r="K1565" s="85">
        <v>12</v>
      </c>
      <c r="L1565" s="25">
        <v>12</v>
      </c>
      <c r="M1565" s="25">
        <f t="shared" si="32"/>
        <v>32.333333333333329</v>
      </c>
      <c r="N1565" s="25">
        <f t="shared" si="33"/>
        <v>-20.333333333333329</v>
      </c>
      <c r="O1565" s="24">
        <f>SUMPRODUCT(TEXT(N1565-{0,5,15,25,35},"0;\0")*{0,2,3,3,7})</f>
        <v>0</v>
      </c>
      <c r="P1565" s="24"/>
    </row>
    <row r="1566" spans="1:16">
      <c r="A1566" s="184" t="s">
        <v>2632</v>
      </c>
      <c r="B1566" s="179" t="s">
        <v>1030</v>
      </c>
      <c r="C1566" s="177">
        <v>20050064</v>
      </c>
      <c r="D1566" s="177">
        <v>14</v>
      </c>
      <c r="E1566" s="177">
        <v>4</v>
      </c>
      <c r="F1566" s="24" t="s">
        <v>120</v>
      </c>
      <c r="G1566" s="24" t="s">
        <v>997</v>
      </c>
      <c r="H1566" s="24">
        <v>1</v>
      </c>
      <c r="I1566" s="24">
        <v>104</v>
      </c>
      <c r="J1566" s="24" t="s">
        <v>1031</v>
      </c>
      <c r="K1566" s="85">
        <v>23.21</v>
      </c>
      <c r="L1566" s="178">
        <v>34.365000000000002</v>
      </c>
      <c r="M1566" s="178">
        <f t="shared" si="32"/>
        <v>57.666666666666671</v>
      </c>
      <c r="N1566" s="178">
        <f t="shared" si="33"/>
        <v>-23.301666666666669</v>
      </c>
      <c r="O1566" s="177">
        <f>SUMPRODUCT(TEXT(N1566-{0,5,15,25,35},"0;\0")*{0,2,3,3,7})</f>
        <v>0</v>
      </c>
      <c r="P1566" s="24"/>
    </row>
    <row r="1567" spans="1:16">
      <c r="A1567" s="184" t="s">
        <v>2632</v>
      </c>
      <c r="B1567" s="179"/>
      <c r="C1567" s="177"/>
      <c r="D1567" s="177"/>
      <c r="E1567" s="177"/>
      <c r="F1567" s="24" t="s">
        <v>88</v>
      </c>
      <c r="G1567" s="24" t="s">
        <v>881</v>
      </c>
      <c r="H1567" s="24">
        <v>2</v>
      </c>
      <c r="I1567" s="24">
        <v>208</v>
      </c>
      <c r="J1567" s="24" t="s">
        <v>1020</v>
      </c>
      <c r="K1567" s="85">
        <v>22.31</v>
      </c>
      <c r="L1567" s="178"/>
      <c r="M1567" s="178"/>
      <c r="N1567" s="178"/>
      <c r="O1567" s="177"/>
      <c r="P1567" s="24"/>
    </row>
    <row r="1568" spans="1:16">
      <c r="A1568" s="184" t="s">
        <v>2632</v>
      </c>
      <c r="B1568" s="179" t="s">
        <v>1032</v>
      </c>
      <c r="C1568" s="177">
        <v>20050021</v>
      </c>
      <c r="D1568" s="177">
        <v>18</v>
      </c>
      <c r="E1568" s="177">
        <v>7</v>
      </c>
      <c r="F1568" s="24" t="s">
        <v>120</v>
      </c>
      <c r="G1568" s="24" t="s">
        <v>997</v>
      </c>
      <c r="H1568" s="24">
        <v>1</v>
      </c>
      <c r="I1568" s="24">
        <v>102</v>
      </c>
      <c r="J1568" s="24" t="s">
        <v>1031</v>
      </c>
      <c r="K1568" s="85">
        <v>23.56</v>
      </c>
      <c r="L1568" s="178">
        <v>34.715000000000003</v>
      </c>
      <c r="M1568" s="178">
        <f t="shared" si="32"/>
        <v>72.333333333333329</v>
      </c>
      <c r="N1568" s="178">
        <f t="shared" si="33"/>
        <v>-37.618333333333325</v>
      </c>
      <c r="O1568" s="177">
        <f>SUMPRODUCT(TEXT(N1568-{0,5,15,25,35},"0;\0")*{0,2,3,3,7})</f>
        <v>0</v>
      </c>
      <c r="P1568" s="24"/>
    </row>
    <row r="1569" spans="1:16">
      <c r="A1569" s="184" t="s">
        <v>2632</v>
      </c>
      <c r="B1569" s="179"/>
      <c r="C1569" s="177"/>
      <c r="D1569" s="177"/>
      <c r="E1569" s="177"/>
      <c r="F1569" s="24" t="s">
        <v>999</v>
      </c>
      <c r="G1569" s="24" t="s">
        <v>881</v>
      </c>
      <c r="H1569" s="24">
        <v>2</v>
      </c>
      <c r="I1569" s="24">
        <v>202</v>
      </c>
      <c r="J1569" s="24" t="s">
        <v>325</v>
      </c>
      <c r="K1569" s="85">
        <v>22.31</v>
      </c>
      <c r="L1569" s="178"/>
      <c r="M1569" s="178"/>
      <c r="N1569" s="178"/>
      <c r="O1569" s="177"/>
      <c r="P1569" s="24"/>
    </row>
    <row r="1570" spans="1:16">
      <c r="A1570" s="21" t="s">
        <v>2632</v>
      </c>
      <c r="B1570" s="22" t="s">
        <v>1033</v>
      </c>
      <c r="C1570" s="24">
        <v>19850034</v>
      </c>
      <c r="D1570" s="24">
        <v>3</v>
      </c>
      <c r="E1570" s="24">
        <v>0</v>
      </c>
      <c r="F1570" s="24" t="s">
        <v>120</v>
      </c>
      <c r="G1570" s="24" t="s">
        <v>997</v>
      </c>
      <c r="H1570" s="24">
        <v>4</v>
      </c>
      <c r="I1570" s="24">
        <v>403</v>
      </c>
      <c r="J1570" s="24" t="s">
        <v>1034</v>
      </c>
      <c r="K1570" s="85">
        <v>23.62</v>
      </c>
      <c r="L1570" s="25">
        <v>23.6200000000001</v>
      </c>
      <c r="M1570" s="25">
        <f t="shared" si="32"/>
        <v>23</v>
      </c>
      <c r="N1570" s="25">
        <f t="shared" si="33"/>
        <v>0.62000000000010047</v>
      </c>
      <c r="O1570" s="24">
        <f>SUMPRODUCT(TEXT(N1570-{0,5,15,25,35},"0;\0")*{0,2,3,3,7})</f>
        <v>0</v>
      </c>
      <c r="P1570" s="24"/>
    </row>
    <row r="1571" spans="1:16">
      <c r="A1571" s="184" t="s">
        <v>2632</v>
      </c>
      <c r="B1571" s="177" t="s">
        <v>1035</v>
      </c>
      <c r="C1571" s="177">
        <v>20100313</v>
      </c>
      <c r="D1571" s="177">
        <v>13</v>
      </c>
      <c r="E1571" s="177">
        <v>6</v>
      </c>
      <c r="F1571" s="24" t="s">
        <v>120</v>
      </c>
      <c r="G1571" s="24" t="s">
        <v>997</v>
      </c>
      <c r="H1571" s="24">
        <v>4</v>
      </c>
      <c r="I1571" s="24">
        <v>402</v>
      </c>
      <c r="J1571" s="24" t="s">
        <v>1036</v>
      </c>
      <c r="K1571" s="85">
        <v>45.8</v>
      </c>
      <c r="L1571" s="178">
        <v>33.76</v>
      </c>
      <c r="M1571" s="178">
        <f t="shared" si="32"/>
        <v>57.666666666666664</v>
      </c>
      <c r="N1571" s="178">
        <f t="shared" si="33"/>
        <v>-23.906666666666666</v>
      </c>
      <c r="O1571" s="177">
        <f>SUMPRODUCT(TEXT(N1571-{0,5,15,25,35},"0;\0")*{0,2,3,3,7})</f>
        <v>0</v>
      </c>
      <c r="P1571" s="24"/>
    </row>
    <row r="1572" spans="1:16">
      <c r="A1572" s="184" t="s">
        <v>2632</v>
      </c>
      <c r="B1572" s="177"/>
      <c r="C1572" s="177"/>
      <c r="D1572" s="177"/>
      <c r="E1572" s="177"/>
      <c r="F1572" s="24" t="s">
        <v>999</v>
      </c>
      <c r="G1572" s="24" t="s">
        <v>881</v>
      </c>
      <c r="H1572" s="24">
        <v>2</v>
      </c>
      <c r="I1572" s="24">
        <v>203</v>
      </c>
      <c r="J1572" s="24" t="s">
        <v>325</v>
      </c>
      <c r="K1572" s="85">
        <v>22.31</v>
      </c>
      <c r="L1572" s="178"/>
      <c r="M1572" s="178"/>
      <c r="N1572" s="178"/>
      <c r="O1572" s="177"/>
      <c r="P1572" s="24"/>
    </row>
    <row r="1573" spans="1:16">
      <c r="A1573" s="21" t="s">
        <v>2632</v>
      </c>
      <c r="B1573" s="24" t="s">
        <v>1037</v>
      </c>
      <c r="C1573" s="24">
        <v>20110043</v>
      </c>
      <c r="D1573" s="24">
        <v>0</v>
      </c>
      <c r="E1573" s="24">
        <v>0</v>
      </c>
      <c r="F1573" s="24" t="s">
        <v>120</v>
      </c>
      <c r="G1573" s="24" t="s">
        <v>997</v>
      </c>
      <c r="H1573" s="24">
        <v>4</v>
      </c>
      <c r="I1573" s="24">
        <v>402</v>
      </c>
      <c r="J1573" s="24" t="s">
        <v>1036</v>
      </c>
      <c r="K1573" s="85">
        <v>45.8</v>
      </c>
      <c r="L1573" s="25">
        <v>11.45</v>
      </c>
      <c r="M1573" s="25">
        <f>15+D1573*8/3+(E1573/2)*8/3</f>
        <v>15</v>
      </c>
      <c r="N1573" s="25">
        <f>L1573-M1573</f>
        <v>-3.5500000000000007</v>
      </c>
      <c r="O1573" s="24">
        <f>SUMPRODUCT(TEXT(N1573-{0,5,15,25,35},"0;\0")*{0,2,3,3,7})</f>
        <v>0</v>
      </c>
      <c r="P1573" s="24"/>
    </row>
    <row r="1574" spans="1:16">
      <c r="A1574" s="21" t="s">
        <v>2632</v>
      </c>
      <c r="B1574" s="24" t="s">
        <v>1038</v>
      </c>
      <c r="C1574" s="24">
        <v>20100042</v>
      </c>
      <c r="D1574" s="24">
        <v>0</v>
      </c>
      <c r="E1574" s="24">
        <v>0</v>
      </c>
      <c r="F1574" s="24" t="s">
        <v>120</v>
      </c>
      <c r="G1574" s="24" t="s">
        <v>997</v>
      </c>
      <c r="H1574" s="24">
        <v>4</v>
      </c>
      <c r="I1574" s="24">
        <v>402</v>
      </c>
      <c r="J1574" s="24" t="s">
        <v>1036</v>
      </c>
      <c r="K1574" s="85">
        <v>45.8</v>
      </c>
      <c r="L1574" s="25">
        <v>11.45</v>
      </c>
      <c r="M1574" s="25">
        <f>15+D1574*8/3+(E1574/2)*8/3</f>
        <v>15</v>
      </c>
      <c r="N1574" s="25">
        <f>L1574-M1574</f>
        <v>-3.5500000000000007</v>
      </c>
      <c r="O1574" s="24">
        <f>SUMPRODUCT(TEXT(N1574-{0,5,15,25,35},"0;\0")*{0,2,3,3,7})</f>
        <v>0</v>
      </c>
      <c r="P1574" s="24"/>
    </row>
    <row r="1575" spans="1:16">
      <c r="A1575" s="21" t="s">
        <v>2632</v>
      </c>
      <c r="B1575" s="24" t="s">
        <v>1039</v>
      </c>
      <c r="C1575" s="24">
        <v>20140057</v>
      </c>
      <c r="D1575" s="24">
        <v>0</v>
      </c>
      <c r="E1575" s="24">
        <v>0</v>
      </c>
      <c r="F1575" s="24" t="s">
        <v>120</v>
      </c>
      <c r="G1575" s="24" t="s">
        <v>997</v>
      </c>
      <c r="H1575" s="24">
        <v>4</v>
      </c>
      <c r="I1575" s="24">
        <v>402</v>
      </c>
      <c r="J1575" s="24" t="s">
        <v>1036</v>
      </c>
      <c r="K1575" s="85">
        <v>45.8</v>
      </c>
      <c r="L1575" s="25">
        <v>11.45</v>
      </c>
      <c r="M1575" s="25">
        <f>15+D1575*8/3+(E1575/2)*8/3</f>
        <v>15</v>
      </c>
      <c r="N1575" s="25">
        <f>L1575-M1575</f>
        <v>-3.5500000000000007</v>
      </c>
      <c r="O1575" s="24">
        <f>SUMPRODUCT(TEXT(N1575-{0,5,15,25,35},"0;\0")*{0,2,3,3,7})</f>
        <v>0</v>
      </c>
      <c r="P1575" s="24"/>
    </row>
    <row r="1576" spans="1:16">
      <c r="A1576" s="21" t="s">
        <v>2633</v>
      </c>
      <c r="B1576" s="22" t="s">
        <v>2649</v>
      </c>
      <c r="C1576" s="24">
        <v>19960070</v>
      </c>
      <c r="D1576" s="24">
        <v>0</v>
      </c>
      <c r="E1576" s="24">
        <v>6</v>
      </c>
      <c r="F1576" s="24" t="s">
        <v>999</v>
      </c>
      <c r="G1576" s="24" t="s">
        <v>881</v>
      </c>
      <c r="H1576" s="24">
        <v>2</v>
      </c>
      <c r="I1576" s="24">
        <v>201</v>
      </c>
      <c r="J1576" s="24" t="s">
        <v>325</v>
      </c>
      <c r="K1576" s="85">
        <v>22.31</v>
      </c>
      <c r="L1576" s="25">
        <v>11.16</v>
      </c>
      <c r="M1576" s="25">
        <f>15+D1576*8/3+(E1576/2)*8/3</f>
        <v>23</v>
      </c>
      <c r="N1576" s="25">
        <f>L1576-M1576</f>
        <v>-11.84</v>
      </c>
      <c r="O1576" s="24">
        <v>0</v>
      </c>
      <c r="P1576" s="24"/>
    </row>
    <row r="1577" spans="1:16">
      <c r="A1577" s="184" t="s">
        <v>2632</v>
      </c>
      <c r="B1577" s="179" t="s">
        <v>1040</v>
      </c>
      <c r="C1577" s="177">
        <v>19940048</v>
      </c>
      <c r="D1577" s="177">
        <v>8</v>
      </c>
      <c r="E1577" s="177">
        <v>4</v>
      </c>
      <c r="F1577" s="24" t="s">
        <v>120</v>
      </c>
      <c r="G1577" s="24" t="s">
        <v>997</v>
      </c>
      <c r="H1577" s="24">
        <v>5</v>
      </c>
      <c r="I1577" s="24">
        <v>505</v>
      </c>
      <c r="J1577" s="24" t="s">
        <v>1041</v>
      </c>
      <c r="K1577" s="85">
        <v>27.77</v>
      </c>
      <c r="L1577" s="178">
        <v>38.93</v>
      </c>
      <c r="M1577" s="178">
        <f>15+D1577*8/3+(E1577/2)*8/3</f>
        <v>41.666666666666664</v>
      </c>
      <c r="N1577" s="178">
        <f>L1577-M1577</f>
        <v>-2.7366666666666646</v>
      </c>
      <c r="O1577" s="177">
        <f>SUMPRODUCT(TEXT(N1577-{0,5,15,25,35},"0;\0")*{0,2,3,3,7})</f>
        <v>0</v>
      </c>
      <c r="P1577" s="24"/>
    </row>
    <row r="1578" spans="1:16">
      <c r="A1578" s="184" t="s">
        <v>2632</v>
      </c>
      <c r="B1578" s="179"/>
      <c r="C1578" s="177"/>
      <c r="D1578" s="177"/>
      <c r="E1578" s="177"/>
      <c r="F1578" s="24" t="s">
        <v>999</v>
      </c>
      <c r="G1578" s="24" t="s">
        <v>881</v>
      </c>
      <c r="H1578" s="24">
        <v>2</v>
      </c>
      <c r="I1578" s="24">
        <v>201</v>
      </c>
      <c r="J1578" s="24" t="s">
        <v>325</v>
      </c>
      <c r="K1578" s="85">
        <v>22.31</v>
      </c>
      <c r="L1578" s="178"/>
      <c r="M1578" s="178"/>
      <c r="N1578" s="178"/>
      <c r="O1578" s="177"/>
      <c r="P1578" s="24"/>
    </row>
    <row r="1579" spans="1:16">
      <c r="A1579" s="21" t="s">
        <v>2632</v>
      </c>
      <c r="B1579" s="22" t="s">
        <v>1042</v>
      </c>
      <c r="C1579" s="24">
        <v>20150020</v>
      </c>
      <c r="D1579" s="24">
        <v>1</v>
      </c>
      <c r="E1579" s="24">
        <v>2</v>
      </c>
      <c r="F1579" s="24" t="s">
        <v>120</v>
      </c>
      <c r="G1579" s="24" t="s">
        <v>997</v>
      </c>
      <c r="H1579" s="24">
        <v>5</v>
      </c>
      <c r="I1579" s="24">
        <v>506</v>
      </c>
      <c r="J1579" s="24" t="s">
        <v>1015</v>
      </c>
      <c r="K1579" s="85">
        <v>25.8</v>
      </c>
      <c r="L1579" s="25">
        <v>12.9</v>
      </c>
      <c r="M1579" s="25">
        <f>15+D1579*8/3+(E1579/2)*8/3</f>
        <v>20.333333333333336</v>
      </c>
      <c r="N1579" s="25">
        <f>L1579-M1579</f>
        <v>-7.4333333333333353</v>
      </c>
      <c r="O1579" s="24">
        <f>SUMPRODUCT(TEXT(N1579-{0,5,15,25,35},"0;\0")*{0,2,3,3,7})</f>
        <v>0</v>
      </c>
      <c r="P1579" s="24"/>
    </row>
    <row r="1580" spans="1:16">
      <c r="A1580" s="184" t="s">
        <v>2632</v>
      </c>
      <c r="B1580" s="179" t="s">
        <v>1043</v>
      </c>
      <c r="C1580" s="177">
        <v>20030017</v>
      </c>
      <c r="D1580" s="177">
        <v>5</v>
      </c>
      <c r="E1580" s="177">
        <v>4</v>
      </c>
      <c r="F1580" s="24" t="s">
        <v>120</v>
      </c>
      <c r="G1580" s="24" t="s">
        <v>997</v>
      </c>
      <c r="H1580" s="24">
        <v>1</v>
      </c>
      <c r="I1580" s="24">
        <v>104</v>
      </c>
      <c r="J1580" s="24" t="s">
        <v>2650</v>
      </c>
      <c r="K1580" s="85">
        <v>23.21</v>
      </c>
      <c r="L1580" s="177">
        <v>22.28</v>
      </c>
      <c r="M1580" s="178">
        <f>15+D1580*8/3+(E1580/2)*8/3</f>
        <v>33.666666666666671</v>
      </c>
      <c r="N1580" s="178">
        <f>L1580-M1580</f>
        <v>-11.38666666666667</v>
      </c>
      <c r="O1580" s="177">
        <f>SUMPRODUCT(TEXT(N1580-{0,5,15,25,35},"0;\0")*{0,2,3,3,7})</f>
        <v>0</v>
      </c>
      <c r="P1580" s="24"/>
    </row>
    <row r="1581" spans="1:16">
      <c r="A1581" s="184" t="s">
        <v>2632</v>
      </c>
      <c r="B1581" s="177"/>
      <c r="C1581" s="177"/>
      <c r="D1581" s="177"/>
      <c r="E1581" s="177"/>
      <c r="F1581" s="24" t="s">
        <v>2651</v>
      </c>
      <c r="G1581" s="24" t="s">
        <v>2640</v>
      </c>
      <c r="H1581" s="24">
        <v>5</v>
      </c>
      <c r="I1581" s="24">
        <v>508</v>
      </c>
      <c r="J1581" s="24" t="s">
        <v>325</v>
      </c>
      <c r="K1581" s="85">
        <v>32</v>
      </c>
      <c r="L1581" s="177"/>
      <c r="M1581" s="178"/>
      <c r="N1581" s="178"/>
      <c r="O1581" s="177"/>
      <c r="P1581" s="24"/>
    </row>
    <row r="1582" spans="1:16">
      <c r="A1582" s="184" t="s">
        <v>2632</v>
      </c>
      <c r="B1582" s="179" t="s">
        <v>1044</v>
      </c>
      <c r="C1582" s="177">
        <v>19910011</v>
      </c>
      <c r="D1582" s="177">
        <v>10</v>
      </c>
      <c r="E1582" s="177">
        <v>5</v>
      </c>
      <c r="F1582" s="24" t="s">
        <v>120</v>
      </c>
      <c r="G1582" s="24" t="s">
        <v>2652</v>
      </c>
      <c r="H1582" s="24">
        <v>4</v>
      </c>
      <c r="I1582" s="24">
        <v>413</v>
      </c>
      <c r="J1582" s="24" t="s">
        <v>1045</v>
      </c>
      <c r="K1582" s="85">
        <v>25.5</v>
      </c>
      <c r="L1582" s="178">
        <v>36.56</v>
      </c>
      <c r="M1582" s="178">
        <f>15+D1582*8/3+(E1582/2)*8/3</f>
        <v>48.333333333333336</v>
      </c>
      <c r="N1582" s="178">
        <f>L1582-M1582</f>
        <v>-11.773333333333333</v>
      </c>
      <c r="O1582" s="177">
        <f>SUMPRODUCT(TEXT(N1582-{0,5,15,25,35},"0;\0")*{0,2,3,3,7})</f>
        <v>0</v>
      </c>
      <c r="P1582" s="24"/>
    </row>
    <row r="1583" spans="1:16">
      <c r="A1583" s="184" t="s">
        <v>2653</v>
      </c>
      <c r="B1583" s="179"/>
      <c r="C1583" s="177"/>
      <c r="D1583" s="177"/>
      <c r="E1583" s="177"/>
      <c r="F1583" s="24" t="s">
        <v>999</v>
      </c>
      <c r="G1583" s="24" t="s">
        <v>881</v>
      </c>
      <c r="H1583" s="24">
        <v>2</v>
      </c>
      <c r="I1583" s="24">
        <v>216</v>
      </c>
      <c r="J1583" s="24" t="s">
        <v>325</v>
      </c>
      <c r="K1583" s="85">
        <v>23.81</v>
      </c>
      <c r="L1583" s="178"/>
      <c r="M1583" s="178"/>
      <c r="N1583" s="178"/>
      <c r="O1583" s="177"/>
      <c r="P1583" s="24"/>
    </row>
    <row r="1584" spans="1:16">
      <c r="A1584" s="21" t="s">
        <v>2633</v>
      </c>
      <c r="B1584" s="22" t="s">
        <v>2654</v>
      </c>
      <c r="C1584" s="24">
        <v>20190042</v>
      </c>
      <c r="D1584" s="24">
        <v>1</v>
      </c>
      <c r="E1584" s="24">
        <v>0</v>
      </c>
      <c r="F1584" s="24" t="s">
        <v>120</v>
      </c>
      <c r="G1584" s="24" t="s">
        <v>997</v>
      </c>
      <c r="H1584" s="24">
        <v>4</v>
      </c>
      <c r="I1584" s="24">
        <v>413</v>
      </c>
      <c r="J1584" s="24" t="s">
        <v>1045</v>
      </c>
      <c r="K1584" s="85">
        <v>25.5</v>
      </c>
      <c r="L1584" s="25">
        <v>12.75</v>
      </c>
      <c r="M1584" s="25">
        <f>15+D1584*8/3+(E1584/2)*8/3</f>
        <v>17.666666666666668</v>
      </c>
      <c r="N1584" s="25">
        <f>L1584-M1584</f>
        <v>-4.9166666666666679</v>
      </c>
      <c r="O1584" s="24">
        <v>0</v>
      </c>
      <c r="P1584" s="24"/>
    </row>
    <row r="1585" spans="1:16">
      <c r="A1585" s="184" t="s">
        <v>2632</v>
      </c>
      <c r="B1585" s="179" t="s">
        <v>1046</v>
      </c>
      <c r="C1585" s="177">
        <v>19890048</v>
      </c>
      <c r="D1585" s="177">
        <v>9</v>
      </c>
      <c r="E1585" s="177">
        <v>5</v>
      </c>
      <c r="F1585" s="24" t="s">
        <v>120</v>
      </c>
      <c r="G1585" s="24" t="s">
        <v>997</v>
      </c>
      <c r="H1585" s="24">
        <v>2</v>
      </c>
      <c r="I1585" s="24">
        <v>204</v>
      </c>
      <c r="J1585" s="24" t="s">
        <v>1047</v>
      </c>
      <c r="K1585" s="89">
        <v>22.58</v>
      </c>
      <c r="L1585" s="178">
        <v>33.734999999999999</v>
      </c>
      <c r="M1585" s="178">
        <f>15+D1585*8/3+(E1585/2)*8/3</f>
        <v>45.666666666666664</v>
      </c>
      <c r="N1585" s="178">
        <f>L1585-M1585</f>
        <v>-11.931666666666665</v>
      </c>
      <c r="O1585" s="177">
        <f>SUMPRODUCT(TEXT(N1585-{0,5,15,25,35},"0;\0")*{0,2,3,3,7})</f>
        <v>0</v>
      </c>
      <c r="P1585" s="24"/>
    </row>
    <row r="1586" spans="1:16">
      <c r="A1586" s="184" t="s">
        <v>2632</v>
      </c>
      <c r="B1586" s="179"/>
      <c r="C1586" s="177"/>
      <c r="D1586" s="177"/>
      <c r="E1586" s="177"/>
      <c r="F1586" s="24" t="s">
        <v>88</v>
      </c>
      <c r="G1586" s="24" t="s">
        <v>881</v>
      </c>
      <c r="H1586" s="24">
        <v>2</v>
      </c>
      <c r="I1586" s="24">
        <v>206</v>
      </c>
      <c r="J1586" s="24" t="s">
        <v>1048</v>
      </c>
      <c r="K1586" s="85">
        <v>22.31</v>
      </c>
      <c r="L1586" s="178"/>
      <c r="M1586" s="178"/>
      <c r="N1586" s="178"/>
      <c r="O1586" s="177"/>
      <c r="P1586" s="24"/>
    </row>
    <row r="1587" spans="1:16">
      <c r="A1587" s="21" t="s">
        <v>2633</v>
      </c>
      <c r="B1587" s="22" t="s">
        <v>2655</v>
      </c>
      <c r="C1587" s="24">
        <v>20200023</v>
      </c>
      <c r="D1587" s="24">
        <v>1</v>
      </c>
      <c r="E1587" s="24">
        <v>0</v>
      </c>
      <c r="F1587" s="24" t="s">
        <v>120</v>
      </c>
      <c r="G1587" s="24" t="s">
        <v>2635</v>
      </c>
      <c r="H1587" s="24">
        <v>4</v>
      </c>
      <c r="I1587" s="24">
        <v>405</v>
      </c>
      <c r="J1587" s="24" t="s">
        <v>1049</v>
      </c>
      <c r="K1587" s="85">
        <v>23.71</v>
      </c>
      <c r="L1587" s="25">
        <v>11.855</v>
      </c>
      <c r="M1587" s="25">
        <f>15+D1587*8/3+(E1587/2)*8/3</f>
        <v>17.666666666666668</v>
      </c>
      <c r="N1587" s="25">
        <f>L1587-M1587</f>
        <v>-5.8116666666666674</v>
      </c>
      <c r="O1587" s="24">
        <f>SUMPRODUCT(TEXT(N1587-{0,5,15,25,35},"0;\0")*{0,2,3,3,7})</f>
        <v>0</v>
      </c>
      <c r="P1587" s="24"/>
    </row>
    <row r="1588" spans="1:16">
      <c r="A1588" s="21" t="s">
        <v>2632</v>
      </c>
      <c r="B1588" s="22" t="s">
        <v>1050</v>
      </c>
      <c r="C1588" s="24">
        <v>20100323</v>
      </c>
      <c r="D1588" s="24">
        <v>7</v>
      </c>
      <c r="E1588" s="24">
        <v>7</v>
      </c>
      <c r="F1588" s="24" t="s">
        <v>88</v>
      </c>
      <c r="G1588" s="24" t="s">
        <v>881</v>
      </c>
      <c r="H1588" s="24">
        <v>2</v>
      </c>
      <c r="I1588" s="24">
        <v>205</v>
      </c>
      <c r="J1588" s="24" t="s">
        <v>1048</v>
      </c>
      <c r="K1588" s="85">
        <v>19.420000000000002</v>
      </c>
      <c r="L1588" s="25">
        <v>19.420000000000002</v>
      </c>
      <c r="M1588" s="25">
        <f>15+D1588*8/3+E1588/2*8/3</f>
        <v>43.000000000000007</v>
      </c>
      <c r="N1588" s="25">
        <f>L1588-M1588</f>
        <v>-23.580000000000005</v>
      </c>
      <c r="O1588" s="24">
        <f>SUMPRODUCT(TEXT(N1588-{0,5,15,25,35},"0;\0")*{0,2,3,3,7})</f>
        <v>0</v>
      </c>
      <c r="P1588" s="24"/>
    </row>
    <row r="1589" spans="1:16">
      <c r="A1589" s="184" t="s">
        <v>2632</v>
      </c>
      <c r="B1589" s="179" t="s">
        <v>1051</v>
      </c>
      <c r="C1589" s="177">
        <v>20030000</v>
      </c>
      <c r="D1589" s="177">
        <v>5</v>
      </c>
      <c r="E1589" s="177">
        <v>8</v>
      </c>
      <c r="F1589" s="24" t="s">
        <v>120</v>
      </c>
      <c r="G1589" s="24" t="s">
        <v>1004</v>
      </c>
      <c r="H1589" s="24">
        <v>5</v>
      </c>
      <c r="I1589" s="24">
        <v>501</v>
      </c>
      <c r="J1589" s="24" t="s">
        <v>1052</v>
      </c>
      <c r="K1589" s="85">
        <v>14.88</v>
      </c>
      <c r="L1589" s="178">
        <v>38.69</v>
      </c>
      <c r="M1589" s="178">
        <f>15+D1589*8/3+E1589/2*8/3</f>
        <v>39</v>
      </c>
      <c r="N1589" s="178">
        <f>M1589-L1589</f>
        <v>0.31000000000000227</v>
      </c>
      <c r="O1589" s="177">
        <f>SUMPRODUCT(TEXT(N1589-{0,5,15,25,35},"0;\0")*{0,2,3,3,7})</f>
        <v>0</v>
      </c>
      <c r="P1589" s="24"/>
    </row>
    <row r="1590" spans="1:16">
      <c r="A1590" s="184" t="s">
        <v>2656</v>
      </c>
      <c r="B1590" s="179"/>
      <c r="C1590" s="177"/>
      <c r="D1590" s="177"/>
      <c r="E1590" s="177"/>
      <c r="F1590" s="24" t="s">
        <v>999</v>
      </c>
      <c r="G1590" s="24" t="s">
        <v>881</v>
      </c>
      <c r="H1590" s="24">
        <v>2</v>
      </c>
      <c r="I1590" s="24">
        <v>214</v>
      </c>
      <c r="J1590" s="24" t="s">
        <v>325</v>
      </c>
      <c r="K1590" s="85">
        <v>23.81</v>
      </c>
      <c r="L1590" s="178"/>
      <c r="M1590" s="178"/>
      <c r="N1590" s="178"/>
      <c r="O1590" s="177"/>
      <c r="P1590" s="24"/>
    </row>
    <row r="1591" spans="1:16" ht="24">
      <c r="A1591" s="21" t="s">
        <v>2632</v>
      </c>
      <c r="B1591" s="24" t="s">
        <v>2657</v>
      </c>
      <c r="C1591" s="24">
        <v>20140053</v>
      </c>
      <c r="D1591" s="24">
        <v>0</v>
      </c>
      <c r="E1591" s="24">
        <v>0</v>
      </c>
      <c r="F1591" s="24" t="s">
        <v>88</v>
      </c>
      <c r="G1591" s="24" t="s">
        <v>1053</v>
      </c>
      <c r="H1591" s="24">
        <v>3</v>
      </c>
      <c r="I1591" s="24">
        <v>303</v>
      </c>
      <c r="J1591" s="24" t="s">
        <v>1054</v>
      </c>
      <c r="K1591" s="85">
        <v>20</v>
      </c>
      <c r="L1591" s="25">
        <v>3.33</v>
      </c>
      <c r="M1591" s="25">
        <f t="shared" ref="M1591:M1611" si="34">15+D1591*8/3+(E1591/2)*8/3</f>
        <v>15</v>
      </c>
      <c r="N1591" s="25">
        <f t="shared" ref="N1591:N1614" si="35">L1591-M1591</f>
        <v>-11.67</v>
      </c>
      <c r="O1591" s="24">
        <f>SUMPRODUCT(TEXT(N1591-{0,5,15,25,35},"0;\0")*{0,2,3,3,7})</f>
        <v>0</v>
      </c>
      <c r="P1591" s="24"/>
    </row>
    <row r="1592" spans="1:16" ht="24">
      <c r="A1592" s="21" t="s">
        <v>2632</v>
      </c>
      <c r="B1592" s="24" t="s">
        <v>1055</v>
      </c>
      <c r="C1592" s="24">
        <v>20140003</v>
      </c>
      <c r="D1592" s="24">
        <v>2</v>
      </c>
      <c r="E1592" s="24">
        <v>0</v>
      </c>
      <c r="F1592" s="24" t="s">
        <v>88</v>
      </c>
      <c r="G1592" s="24" t="s">
        <v>1053</v>
      </c>
      <c r="H1592" s="24">
        <v>3</v>
      </c>
      <c r="I1592" s="24">
        <v>303</v>
      </c>
      <c r="J1592" s="24" t="s">
        <v>1054</v>
      </c>
      <c r="K1592" s="85">
        <v>20</v>
      </c>
      <c r="L1592" s="25">
        <v>3.33</v>
      </c>
      <c r="M1592" s="25">
        <f t="shared" si="34"/>
        <v>20.333333333333332</v>
      </c>
      <c r="N1592" s="25">
        <f t="shared" si="35"/>
        <v>-17.00333333333333</v>
      </c>
      <c r="O1592" s="24">
        <f>SUMPRODUCT(TEXT(N1592-{0,5,15,25,35},"0;\0")*{0,2,3,3,7})</f>
        <v>0</v>
      </c>
      <c r="P1592" s="24"/>
    </row>
    <row r="1593" spans="1:16" ht="24">
      <c r="A1593" s="21" t="s">
        <v>2632</v>
      </c>
      <c r="B1593" s="24" t="s">
        <v>1056</v>
      </c>
      <c r="C1593" s="24">
        <v>20160039</v>
      </c>
      <c r="D1593" s="24">
        <v>0</v>
      </c>
      <c r="E1593" s="24">
        <v>0</v>
      </c>
      <c r="F1593" s="24" t="s">
        <v>88</v>
      </c>
      <c r="G1593" s="24" t="s">
        <v>1053</v>
      </c>
      <c r="H1593" s="24">
        <v>3</v>
      </c>
      <c r="I1593" s="24">
        <v>303</v>
      </c>
      <c r="J1593" s="24" t="s">
        <v>1054</v>
      </c>
      <c r="K1593" s="85">
        <v>20</v>
      </c>
      <c r="L1593" s="25">
        <v>3.33</v>
      </c>
      <c r="M1593" s="25">
        <f t="shared" si="34"/>
        <v>15</v>
      </c>
      <c r="N1593" s="25">
        <f t="shared" si="35"/>
        <v>-11.67</v>
      </c>
      <c r="O1593" s="24">
        <f>SUMPRODUCT(TEXT(N1593-{0,5,15,25,35},"0;\0")*{0,2,3,3,7})</f>
        <v>0</v>
      </c>
      <c r="P1593" s="24"/>
    </row>
    <row r="1594" spans="1:16" ht="24">
      <c r="A1594" s="21" t="s">
        <v>2658</v>
      </c>
      <c r="B1594" s="24" t="s">
        <v>1057</v>
      </c>
      <c r="C1594" s="24">
        <v>20160007</v>
      </c>
      <c r="D1594" s="24">
        <v>0</v>
      </c>
      <c r="E1594" s="24">
        <v>0</v>
      </c>
      <c r="F1594" s="24" t="s">
        <v>88</v>
      </c>
      <c r="G1594" s="24" t="s">
        <v>1053</v>
      </c>
      <c r="H1594" s="24">
        <v>3</v>
      </c>
      <c r="I1594" s="24">
        <v>303</v>
      </c>
      <c r="J1594" s="24" t="s">
        <v>1054</v>
      </c>
      <c r="K1594" s="85">
        <v>20</v>
      </c>
      <c r="L1594" s="25">
        <v>3.33</v>
      </c>
      <c r="M1594" s="25">
        <f t="shared" si="34"/>
        <v>15</v>
      </c>
      <c r="N1594" s="25">
        <f t="shared" si="35"/>
        <v>-11.67</v>
      </c>
      <c r="O1594" s="24">
        <f>SUMPRODUCT(TEXT(N1594-{0,5,15,25,35},"0;\0")*{0,2,3,3,7})</f>
        <v>0</v>
      </c>
      <c r="P1594" s="24"/>
    </row>
    <row r="1595" spans="1:16" ht="24">
      <c r="A1595" s="21" t="s">
        <v>2658</v>
      </c>
      <c r="B1595" s="22" t="s">
        <v>1058</v>
      </c>
      <c r="C1595" s="24">
        <v>19880042</v>
      </c>
      <c r="D1595" s="24">
        <v>13</v>
      </c>
      <c r="E1595" s="24">
        <v>0</v>
      </c>
      <c r="F1595" s="24" t="s">
        <v>88</v>
      </c>
      <c r="G1595" s="24" t="s">
        <v>1053</v>
      </c>
      <c r="H1595" s="24">
        <v>3</v>
      </c>
      <c r="I1595" s="24">
        <v>301</v>
      </c>
      <c r="J1595" s="24" t="s">
        <v>1054</v>
      </c>
      <c r="K1595" s="85">
        <v>12</v>
      </c>
      <c r="L1595" s="25">
        <v>12</v>
      </c>
      <c r="M1595" s="25">
        <f t="shared" si="34"/>
        <v>49.666666666666664</v>
      </c>
      <c r="N1595" s="25">
        <f t="shared" si="35"/>
        <v>-37.666666666666664</v>
      </c>
      <c r="O1595" s="24">
        <f>SUMPRODUCT(TEXT(N1595-{0,5,15,25,35},"0;\0")*{0,2,3,3,7})</f>
        <v>0</v>
      </c>
      <c r="P1595" s="24"/>
    </row>
    <row r="1596" spans="1:16" ht="24">
      <c r="A1596" s="21" t="s">
        <v>2659</v>
      </c>
      <c r="B1596" s="22" t="s">
        <v>1059</v>
      </c>
      <c r="C1596" s="24">
        <v>20040026</v>
      </c>
      <c r="D1596" s="24">
        <v>10</v>
      </c>
      <c r="E1596" s="24">
        <v>0</v>
      </c>
      <c r="F1596" s="24" t="s">
        <v>88</v>
      </c>
      <c r="G1596" s="24" t="s">
        <v>1053</v>
      </c>
      <c r="H1596" s="24">
        <v>3</v>
      </c>
      <c r="I1596" s="24">
        <v>310</v>
      </c>
      <c r="J1596" s="24" t="s">
        <v>1054</v>
      </c>
      <c r="K1596" s="85">
        <v>18</v>
      </c>
      <c r="L1596" s="25">
        <v>18</v>
      </c>
      <c r="M1596" s="25">
        <f t="shared" si="34"/>
        <v>41.666666666666671</v>
      </c>
      <c r="N1596" s="25">
        <f t="shared" si="35"/>
        <v>-23.666666666666671</v>
      </c>
      <c r="O1596" s="24">
        <f>SUMPRODUCT(TEXT(N1596-{0,5,15,25,35},"0;\0")*{0,2,3,3,7})</f>
        <v>0</v>
      </c>
      <c r="P1596" s="24"/>
    </row>
    <row r="1597" spans="1:16">
      <c r="A1597" s="21" t="s">
        <v>2660</v>
      </c>
      <c r="B1597" s="24" t="s">
        <v>2661</v>
      </c>
      <c r="C1597" s="24">
        <v>19910008</v>
      </c>
      <c r="D1597" s="24">
        <v>1</v>
      </c>
      <c r="E1597" s="24">
        <v>6</v>
      </c>
      <c r="F1597" s="24" t="s">
        <v>2662</v>
      </c>
      <c r="G1597" s="24" t="s">
        <v>2663</v>
      </c>
      <c r="H1597" s="24">
        <v>2</v>
      </c>
      <c r="I1597" s="24">
        <v>204</v>
      </c>
      <c r="J1597" s="24" t="s">
        <v>2664</v>
      </c>
      <c r="K1597" s="85">
        <v>22.5</v>
      </c>
      <c r="L1597" s="24">
        <v>22.5</v>
      </c>
      <c r="M1597" s="25">
        <f t="shared" si="34"/>
        <v>25.666666666666668</v>
      </c>
      <c r="N1597" s="25">
        <f t="shared" si="35"/>
        <v>-3.1666666666666679</v>
      </c>
      <c r="O1597" s="24">
        <f>SUMPRODUCT(TEXT(N1597-{0,5,15,25,35},"0;\0")*{0,2,3,3,7})</f>
        <v>0</v>
      </c>
      <c r="P1597" s="24"/>
    </row>
    <row r="1598" spans="1:16">
      <c r="A1598" s="21" t="s">
        <v>2660</v>
      </c>
      <c r="B1598" s="24" t="s">
        <v>2973</v>
      </c>
      <c r="C1598" s="24">
        <v>20070098</v>
      </c>
      <c r="D1598" s="24">
        <v>0</v>
      </c>
      <c r="E1598" s="24">
        <v>4</v>
      </c>
      <c r="F1598" s="24" t="s">
        <v>2662</v>
      </c>
      <c r="G1598" s="24" t="s">
        <v>2663</v>
      </c>
      <c r="H1598" s="24">
        <v>4</v>
      </c>
      <c r="I1598" s="24">
        <v>419</v>
      </c>
      <c r="J1598" s="24" t="s">
        <v>2974</v>
      </c>
      <c r="K1598" s="85">
        <v>57.22</v>
      </c>
      <c r="L1598" s="24">
        <v>14.31</v>
      </c>
      <c r="M1598" s="25">
        <f t="shared" si="34"/>
        <v>20.333333333333332</v>
      </c>
      <c r="N1598" s="25">
        <f t="shared" si="35"/>
        <v>-6.0233333333333317</v>
      </c>
      <c r="O1598" s="24">
        <f>SUMPRODUCT(TEXT(N1598-{0,5,15,25,35},"0;\0")*{0,2,3,3,7})</f>
        <v>0</v>
      </c>
      <c r="P1598" s="24"/>
    </row>
    <row r="1599" spans="1:16">
      <c r="A1599" s="21" t="s">
        <v>2660</v>
      </c>
      <c r="B1599" s="24" t="s">
        <v>2975</v>
      </c>
      <c r="C1599" s="24">
        <v>20070031</v>
      </c>
      <c r="D1599" s="24">
        <v>10</v>
      </c>
      <c r="E1599" s="24">
        <v>7</v>
      </c>
      <c r="F1599" s="24" t="s">
        <v>2662</v>
      </c>
      <c r="G1599" s="24" t="s">
        <v>2663</v>
      </c>
      <c r="H1599" s="24">
        <v>4</v>
      </c>
      <c r="I1599" s="24">
        <v>419</v>
      </c>
      <c r="J1599" s="24" t="s">
        <v>2974</v>
      </c>
      <c r="K1599" s="85">
        <v>57.22</v>
      </c>
      <c r="L1599" s="24">
        <v>14.31</v>
      </c>
      <c r="M1599" s="25">
        <f t="shared" si="34"/>
        <v>51.000000000000007</v>
      </c>
      <c r="N1599" s="25">
        <f t="shared" si="35"/>
        <v>-36.690000000000005</v>
      </c>
      <c r="O1599" s="24">
        <f>SUMPRODUCT(TEXT(N1599-{0,5,15,25,35},"0;\0")*{0,2,3,3,7})</f>
        <v>0</v>
      </c>
      <c r="P1599" s="24"/>
    </row>
    <row r="1600" spans="1:16">
      <c r="A1600" s="21" t="s">
        <v>2660</v>
      </c>
      <c r="B1600" s="24" t="s">
        <v>2976</v>
      </c>
      <c r="C1600" s="24">
        <v>20020070</v>
      </c>
      <c r="D1600" s="24">
        <v>0</v>
      </c>
      <c r="E1600" s="24">
        <v>3</v>
      </c>
      <c r="F1600" s="24" t="s">
        <v>2662</v>
      </c>
      <c r="G1600" s="24" t="s">
        <v>2663</v>
      </c>
      <c r="H1600" s="24">
        <v>4</v>
      </c>
      <c r="I1600" s="24">
        <v>419</v>
      </c>
      <c r="J1600" s="24" t="s">
        <v>2974</v>
      </c>
      <c r="K1600" s="85">
        <v>57.22</v>
      </c>
      <c r="L1600" s="24">
        <v>14.31</v>
      </c>
      <c r="M1600" s="25">
        <f t="shared" si="34"/>
        <v>19</v>
      </c>
      <c r="N1600" s="25">
        <f t="shared" si="35"/>
        <v>-4.6899999999999995</v>
      </c>
      <c r="O1600" s="24">
        <f>SUMPRODUCT(TEXT(N1600-{0,5,15,25,35},"0;\0")*{0,2,3,3,7})</f>
        <v>0</v>
      </c>
      <c r="P1600" s="24"/>
    </row>
    <row r="1601" spans="1:16">
      <c r="A1601" s="21" t="s">
        <v>2660</v>
      </c>
      <c r="B1601" s="24" t="s">
        <v>2977</v>
      </c>
      <c r="C1601" s="24">
        <v>20040027</v>
      </c>
      <c r="D1601" s="24">
        <v>0</v>
      </c>
      <c r="E1601" s="24">
        <v>5</v>
      </c>
      <c r="F1601" s="24" t="s">
        <v>2662</v>
      </c>
      <c r="G1601" s="24" t="s">
        <v>2663</v>
      </c>
      <c r="H1601" s="24">
        <v>4</v>
      </c>
      <c r="I1601" s="24">
        <v>419</v>
      </c>
      <c r="J1601" s="24" t="s">
        <v>2974</v>
      </c>
      <c r="K1601" s="85">
        <v>57.22</v>
      </c>
      <c r="L1601" s="24">
        <v>14.31</v>
      </c>
      <c r="M1601" s="25">
        <f t="shared" si="34"/>
        <v>21.666666666666668</v>
      </c>
      <c r="N1601" s="25">
        <f t="shared" si="35"/>
        <v>-7.3566666666666674</v>
      </c>
      <c r="O1601" s="24">
        <f>SUMPRODUCT(TEXT(N1601-{0,5,15,25,35},"0;\0")*{0,2,3,3,7})</f>
        <v>0</v>
      </c>
      <c r="P1601" s="24"/>
    </row>
    <row r="1602" spans="1:16">
      <c r="A1602" s="21" t="s">
        <v>2660</v>
      </c>
      <c r="B1602" s="24" t="s">
        <v>2978</v>
      </c>
      <c r="C1602" s="24">
        <v>20170158</v>
      </c>
      <c r="D1602" s="24">
        <v>0</v>
      </c>
      <c r="E1602" s="24">
        <v>6</v>
      </c>
      <c r="F1602" s="24" t="s">
        <v>2662</v>
      </c>
      <c r="G1602" s="24" t="s">
        <v>2663</v>
      </c>
      <c r="H1602" s="24">
        <v>4</v>
      </c>
      <c r="I1602" s="24">
        <v>420</v>
      </c>
      <c r="J1602" s="24" t="s">
        <v>2974</v>
      </c>
      <c r="K1602" s="85">
        <v>113.73</v>
      </c>
      <c r="L1602" s="24">
        <v>18.954999999999998</v>
      </c>
      <c r="M1602" s="25">
        <f t="shared" si="34"/>
        <v>23</v>
      </c>
      <c r="N1602" s="25">
        <f t="shared" si="35"/>
        <v>-4.0450000000000017</v>
      </c>
      <c r="O1602" s="24">
        <f>SUMPRODUCT(TEXT(N1602-{0,5,15,25,35},"0;\0")*{0,2,3,3,7})</f>
        <v>0</v>
      </c>
      <c r="P1602" s="24"/>
    </row>
    <row r="1603" spans="1:16">
      <c r="A1603" s="21" t="s">
        <v>2660</v>
      </c>
      <c r="B1603" s="24" t="s">
        <v>2979</v>
      </c>
      <c r="C1603" s="24">
        <v>19940027</v>
      </c>
      <c r="D1603" s="24">
        <v>0</v>
      </c>
      <c r="E1603" s="24">
        <v>2</v>
      </c>
      <c r="F1603" s="24" t="s">
        <v>2662</v>
      </c>
      <c r="G1603" s="24" t="s">
        <v>2663</v>
      </c>
      <c r="H1603" s="24">
        <v>4</v>
      </c>
      <c r="I1603" s="24">
        <v>420</v>
      </c>
      <c r="J1603" s="24" t="s">
        <v>2974</v>
      </c>
      <c r="K1603" s="85">
        <v>113.73</v>
      </c>
      <c r="L1603" s="24">
        <v>18.954999999999998</v>
      </c>
      <c r="M1603" s="25">
        <f t="shared" si="34"/>
        <v>17.666666666666668</v>
      </c>
      <c r="N1603" s="25">
        <f t="shared" si="35"/>
        <v>1.2883333333333304</v>
      </c>
      <c r="O1603" s="24">
        <f>SUMPRODUCT(TEXT(N1603-{0,5,15,25,35},"0;\0")*{0,2,3,3,7})</f>
        <v>0</v>
      </c>
      <c r="P1603" s="24"/>
    </row>
    <row r="1604" spans="1:16">
      <c r="A1604" s="21" t="s">
        <v>2660</v>
      </c>
      <c r="B1604" s="24" t="s">
        <v>2980</v>
      </c>
      <c r="C1604" s="24">
        <v>20070075</v>
      </c>
      <c r="D1604" s="24">
        <v>0</v>
      </c>
      <c r="E1604" s="24">
        <v>2</v>
      </c>
      <c r="F1604" s="24" t="s">
        <v>2662</v>
      </c>
      <c r="G1604" s="24" t="s">
        <v>2663</v>
      </c>
      <c r="H1604" s="24">
        <v>4</v>
      </c>
      <c r="I1604" s="24">
        <v>420</v>
      </c>
      <c r="J1604" s="24" t="s">
        <v>2974</v>
      </c>
      <c r="K1604" s="85">
        <v>113.73</v>
      </c>
      <c r="L1604" s="24">
        <v>18.954999999999998</v>
      </c>
      <c r="M1604" s="25">
        <f t="shared" si="34"/>
        <v>17.666666666666668</v>
      </c>
      <c r="N1604" s="25">
        <f t="shared" si="35"/>
        <v>1.2883333333333304</v>
      </c>
      <c r="O1604" s="24">
        <f>SUMPRODUCT(TEXT(N1604-{0,5,15,25,35},"0;\0")*{0,2,3,3,7})</f>
        <v>0</v>
      </c>
      <c r="P1604" s="24"/>
    </row>
    <row r="1605" spans="1:16">
      <c r="A1605" s="21" t="s">
        <v>2660</v>
      </c>
      <c r="B1605" s="24" t="s">
        <v>2981</v>
      </c>
      <c r="C1605" s="24">
        <v>20160079</v>
      </c>
      <c r="D1605" s="24">
        <v>0</v>
      </c>
      <c r="E1605" s="24">
        <v>3</v>
      </c>
      <c r="F1605" s="24" t="s">
        <v>2662</v>
      </c>
      <c r="G1605" s="24" t="s">
        <v>2663</v>
      </c>
      <c r="H1605" s="24">
        <v>4</v>
      </c>
      <c r="I1605" s="24">
        <v>420</v>
      </c>
      <c r="J1605" s="24" t="s">
        <v>2974</v>
      </c>
      <c r="K1605" s="85">
        <v>113.73</v>
      </c>
      <c r="L1605" s="24">
        <v>18.954999999999998</v>
      </c>
      <c r="M1605" s="25">
        <f t="shared" si="34"/>
        <v>19</v>
      </c>
      <c r="N1605" s="25">
        <f t="shared" si="35"/>
        <v>-4.5000000000001705E-2</v>
      </c>
      <c r="O1605" s="24">
        <f>SUMPRODUCT(TEXT(N1605-{0,5,15,25,35},"0;\0")*{0,2,3,3,7})</f>
        <v>0</v>
      </c>
      <c r="P1605" s="24"/>
    </row>
    <row r="1606" spans="1:16">
      <c r="A1606" s="21" t="s">
        <v>2982</v>
      </c>
      <c r="B1606" s="24" t="s">
        <v>1060</v>
      </c>
      <c r="C1606" s="24">
        <v>20190058</v>
      </c>
      <c r="D1606" s="24">
        <v>0</v>
      </c>
      <c r="E1606" s="24">
        <v>2</v>
      </c>
      <c r="F1606" s="24" t="s">
        <v>2665</v>
      </c>
      <c r="G1606" s="24" t="s">
        <v>2666</v>
      </c>
      <c r="H1606" s="24">
        <v>4</v>
      </c>
      <c r="I1606" s="24">
        <v>420</v>
      </c>
      <c r="J1606" s="24" t="s">
        <v>2667</v>
      </c>
      <c r="K1606" s="85">
        <v>113.73</v>
      </c>
      <c r="L1606" s="24">
        <v>18.954999999999998</v>
      </c>
      <c r="M1606" s="25">
        <f t="shared" si="34"/>
        <v>17.666666666666668</v>
      </c>
      <c r="N1606" s="25">
        <f t="shared" si="35"/>
        <v>1.2883333333333304</v>
      </c>
      <c r="O1606" s="24">
        <f>SUMPRODUCT(TEXT(N1606-{0,5,15,25,35},"0;\0")*{0,2,3,3,7})</f>
        <v>0</v>
      </c>
      <c r="P1606" s="24"/>
    </row>
    <row r="1607" spans="1:16">
      <c r="A1607" s="21" t="s">
        <v>2668</v>
      </c>
      <c r="B1607" s="24" t="s">
        <v>2669</v>
      </c>
      <c r="C1607" s="24">
        <v>20200080</v>
      </c>
      <c r="D1607" s="24">
        <v>0</v>
      </c>
      <c r="E1607" s="24">
        <v>0</v>
      </c>
      <c r="F1607" s="24" t="s">
        <v>2665</v>
      </c>
      <c r="G1607" s="24" t="s">
        <v>2666</v>
      </c>
      <c r="H1607" s="24">
        <v>4</v>
      </c>
      <c r="I1607" s="24">
        <v>420</v>
      </c>
      <c r="J1607" s="24" t="s">
        <v>2667</v>
      </c>
      <c r="K1607" s="85">
        <v>113.73</v>
      </c>
      <c r="L1607" s="24">
        <v>18.954999999999998</v>
      </c>
      <c r="M1607" s="25">
        <f t="shared" si="34"/>
        <v>15</v>
      </c>
      <c r="N1607" s="25">
        <f t="shared" si="35"/>
        <v>3.9549999999999983</v>
      </c>
      <c r="O1607" s="24">
        <f>SUMPRODUCT(TEXT(N1607-{0,5,15,25,35},"0;\0")*{0,2,3,3,7})</f>
        <v>0</v>
      </c>
      <c r="P1607" s="24"/>
    </row>
    <row r="1608" spans="1:16">
      <c r="A1608" s="21" t="s">
        <v>2668</v>
      </c>
      <c r="B1608" s="24" t="s">
        <v>2670</v>
      </c>
      <c r="C1608" s="24">
        <v>20180180</v>
      </c>
      <c r="D1608" s="24">
        <v>1</v>
      </c>
      <c r="E1608" s="24">
        <v>1</v>
      </c>
      <c r="F1608" s="24" t="s">
        <v>2665</v>
      </c>
      <c r="G1608" s="24" t="s">
        <v>2666</v>
      </c>
      <c r="H1608" s="24">
        <v>5</v>
      </c>
      <c r="I1608" s="24">
        <v>510</v>
      </c>
      <c r="J1608" s="24" t="s">
        <v>2667</v>
      </c>
      <c r="K1608" s="85">
        <v>29.63</v>
      </c>
      <c r="L1608" s="24">
        <v>14.82</v>
      </c>
      <c r="M1608" s="25">
        <f t="shared" si="34"/>
        <v>19</v>
      </c>
      <c r="N1608" s="25">
        <f t="shared" si="35"/>
        <v>-4.18</v>
      </c>
      <c r="O1608" s="24">
        <f>SUMPRODUCT(TEXT(N1608-{0,5,15,25,35},"0;\0")*{0,2,3,3,7})</f>
        <v>0</v>
      </c>
      <c r="P1608" s="24"/>
    </row>
    <row r="1609" spans="1:16">
      <c r="A1609" s="21" t="s">
        <v>2668</v>
      </c>
      <c r="B1609" s="24" t="s">
        <v>2671</v>
      </c>
      <c r="C1609" s="24">
        <v>19840017</v>
      </c>
      <c r="D1609" s="24">
        <v>0</v>
      </c>
      <c r="E1609" s="24">
        <v>7</v>
      </c>
      <c r="F1609" s="24" t="s">
        <v>2665</v>
      </c>
      <c r="G1609" s="24" t="s">
        <v>2666</v>
      </c>
      <c r="H1609" s="24">
        <v>5</v>
      </c>
      <c r="I1609" s="24">
        <v>510</v>
      </c>
      <c r="J1609" s="24" t="s">
        <v>2667</v>
      </c>
      <c r="K1609" s="85">
        <v>29.63</v>
      </c>
      <c r="L1609" s="24">
        <v>14.82</v>
      </c>
      <c r="M1609" s="25">
        <f t="shared" si="34"/>
        <v>24.333333333333336</v>
      </c>
      <c r="N1609" s="25">
        <f t="shared" si="35"/>
        <v>-9.5133333333333354</v>
      </c>
      <c r="O1609" s="24">
        <f>SUMPRODUCT(TEXT(N1609-{0,5,15,25,35},"0;\0")*{0,2,3,3,7})</f>
        <v>0</v>
      </c>
      <c r="P1609" s="24"/>
    </row>
    <row r="1610" spans="1:16">
      <c r="A1610" s="21" t="s">
        <v>2668</v>
      </c>
      <c r="B1610" s="24" t="s">
        <v>2672</v>
      </c>
      <c r="C1610" s="24">
        <v>20180302</v>
      </c>
      <c r="D1610" s="24">
        <v>0</v>
      </c>
      <c r="E1610" s="24">
        <v>0</v>
      </c>
      <c r="F1610" s="24" t="s">
        <v>999</v>
      </c>
      <c r="G1610" s="24" t="s">
        <v>881</v>
      </c>
      <c r="H1610" s="24">
        <v>2</v>
      </c>
      <c r="I1610" s="24">
        <v>204</v>
      </c>
      <c r="J1610" s="24" t="s">
        <v>325</v>
      </c>
      <c r="K1610" s="85">
        <v>17.89</v>
      </c>
      <c r="L1610" s="24">
        <v>17.89</v>
      </c>
      <c r="M1610" s="25">
        <f t="shared" si="34"/>
        <v>15</v>
      </c>
      <c r="N1610" s="25">
        <f t="shared" si="35"/>
        <v>2.8900000000000006</v>
      </c>
      <c r="O1610" s="24">
        <f>SUMPRODUCT(TEXT(N1610-{0,5,15,25,35},"0;\0")*{0,2,3,3,7})</f>
        <v>0</v>
      </c>
      <c r="P1610" s="24"/>
    </row>
    <row r="1611" spans="1:16">
      <c r="A1611" s="21" t="s">
        <v>2633</v>
      </c>
      <c r="B1611" s="24" t="s">
        <v>2673</v>
      </c>
      <c r="C1611" s="24">
        <v>19820030</v>
      </c>
      <c r="D1611" s="24">
        <v>0</v>
      </c>
      <c r="E1611" s="24">
        <v>0</v>
      </c>
      <c r="F1611" s="24" t="s">
        <v>999</v>
      </c>
      <c r="G1611" s="24" t="s">
        <v>881</v>
      </c>
      <c r="H1611" s="24">
        <v>2</v>
      </c>
      <c r="I1611" s="24">
        <v>215</v>
      </c>
      <c r="J1611" s="24" t="s">
        <v>325</v>
      </c>
      <c r="K1611" s="85">
        <v>23.33</v>
      </c>
      <c r="L1611" s="24">
        <v>11.67</v>
      </c>
      <c r="M1611" s="25">
        <f t="shared" si="34"/>
        <v>15</v>
      </c>
      <c r="N1611" s="25">
        <f t="shared" si="35"/>
        <v>-3.33</v>
      </c>
      <c r="O1611" s="24">
        <f>SUMPRODUCT(TEXT(N1611-{0,5,15,25,35},"0;\0")*{0,2,3,3,7})</f>
        <v>0</v>
      </c>
      <c r="P1611" s="24"/>
    </row>
    <row r="1612" spans="1:16" ht="24">
      <c r="A1612" s="184" t="s">
        <v>2983</v>
      </c>
      <c r="B1612" s="177" t="s">
        <v>2984</v>
      </c>
      <c r="C1612" s="177">
        <v>20140029</v>
      </c>
      <c r="D1612" s="24">
        <v>5</v>
      </c>
      <c r="E1612" s="24">
        <v>0</v>
      </c>
      <c r="F1612" s="24" t="s">
        <v>88</v>
      </c>
      <c r="G1612" s="24" t="s">
        <v>1053</v>
      </c>
      <c r="H1612" s="24">
        <v>3</v>
      </c>
      <c r="I1612" s="24">
        <v>303</v>
      </c>
      <c r="J1612" s="24" t="s">
        <v>1054</v>
      </c>
      <c r="K1612" s="85">
        <v>20</v>
      </c>
      <c r="L1612" s="178">
        <v>15</v>
      </c>
      <c r="M1612" s="178">
        <v>36.28</v>
      </c>
      <c r="N1612" s="178">
        <f t="shared" si="35"/>
        <v>-21.28</v>
      </c>
      <c r="O1612" s="177">
        <v>0</v>
      </c>
      <c r="P1612" s="24"/>
    </row>
    <row r="1613" spans="1:16">
      <c r="A1613" s="184" t="s">
        <v>2985</v>
      </c>
      <c r="B1613" s="177"/>
      <c r="C1613" s="177"/>
      <c r="D1613" s="24">
        <v>3</v>
      </c>
      <c r="E1613" s="24">
        <v>0</v>
      </c>
      <c r="F1613" s="24" t="s">
        <v>999</v>
      </c>
      <c r="G1613" s="24" t="s">
        <v>881</v>
      </c>
      <c r="H1613" s="24">
        <v>2</v>
      </c>
      <c r="I1613" s="24">
        <v>217</v>
      </c>
      <c r="J1613" s="24" t="s">
        <v>325</v>
      </c>
      <c r="K1613" s="85">
        <v>23.33</v>
      </c>
      <c r="L1613" s="178"/>
      <c r="M1613" s="178"/>
      <c r="N1613" s="178"/>
      <c r="O1613" s="177"/>
      <c r="P1613" s="24"/>
    </row>
    <row r="1614" spans="1:16" ht="24">
      <c r="A1614" s="184" t="s">
        <v>2633</v>
      </c>
      <c r="B1614" s="177" t="s">
        <v>2674</v>
      </c>
      <c r="C1614" s="177">
        <v>20020019</v>
      </c>
      <c r="D1614" s="24">
        <v>3</v>
      </c>
      <c r="E1614" s="24">
        <v>0</v>
      </c>
      <c r="F1614" s="24" t="s">
        <v>88</v>
      </c>
      <c r="G1614" s="24" t="s">
        <v>1053</v>
      </c>
      <c r="H1614" s="24">
        <v>3</v>
      </c>
      <c r="I1614" s="24">
        <v>303</v>
      </c>
      <c r="J1614" s="24" t="s">
        <v>1054</v>
      </c>
      <c r="K1614" s="85">
        <v>20</v>
      </c>
      <c r="L1614" s="178">
        <v>15</v>
      </c>
      <c r="M1614" s="178">
        <v>36.28</v>
      </c>
      <c r="N1614" s="178">
        <f t="shared" si="35"/>
        <v>-21.28</v>
      </c>
      <c r="O1614" s="177">
        <v>0</v>
      </c>
      <c r="P1614" s="24"/>
    </row>
    <row r="1615" spans="1:16">
      <c r="A1615" s="184" t="s">
        <v>2632</v>
      </c>
      <c r="B1615" s="177"/>
      <c r="C1615" s="177"/>
      <c r="D1615" s="24">
        <v>5</v>
      </c>
      <c r="E1615" s="24">
        <v>0</v>
      </c>
      <c r="F1615" s="24" t="s">
        <v>999</v>
      </c>
      <c r="G1615" s="24" t="s">
        <v>881</v>
      </c>
      <c r="H1615" s="24">
        <v>2</v>
      </c>
      <c r="I1615" s="24">
        <v>217</v>
      </c>
      <c r="J1615" s="24" t="s">
        <v>325</v>
      </c>
      <c r="K1615" s="85">
        <v>23.33</v>
      </c>
      <c r="L1615" s="178"/>
      <c r="M1615" s="178"/>
      <c r="N1615" s="178"/>
      <c r="O1615" s="177"/>
      <c r="P1615" s="24"/>
    </row>
    <row r="1616" spans="1:16" ht="24">
      <c r="A1616" s="21" t="s">
        <v>2675</v>
      </c>
      <c r="B1616" s="22" t="s">
        <v>1061</v>
      </c>
      <c r="C1616" s="22">
        <v>19950075</v>
      </c>
      <c r="D1616" s="22">
        <v>6</v>
      </c>
      <c r="E1616" s="24">
        <v>7</v>
      </c>
      <c r="F1616" s="22" t="s">
        <v>120</v>
      </c>
      <c r="G1616" s="24" t="s">
        <v>1062</v>
      </c>
      <c r="H1616" s="24">
        <v>4</v>
      </c>
      <c r="I1616" s="24">
        <v>403</v>
      </c>
      <c r="J1616" s="24" t="s">
        <v>1063</v>
      </c>
      <c r="K1616" s="85">
        <v>48.83</v>
      </c>
      <c r="L1616" s="24">
        <v>48.24</v>
      </c>
      <c r="M1616" s="25">
        <f>15+D1616*8/3+(E1616/2)*8/3</f>
        <v>40.333333333333336</v>
      </c>
      <c r="N1616" s="25">
        <f>L1616-M1616</f>
        <v>7.9066666666666663</v>
      </c>
      <c r="O1616" s="24">
        <f>SUMPRODUCT(TEXT(N1616-{0,5,15,25,35},"0;\0")*{0,2,3,3,7})</f>
        <v>6</v>
      </c>
      <c r="P1616" s="24"/>
    </row>
    <row r="1617" spans="1:16" ht="24">
      <c r="A1617" s="21" t="s">
        <v>2676</v>
      </c>
      <c r="B1617" s="22" t="s">
        <v>1064</v>
      </c>
      <c r="C1617" s="22">
        <v>19950000</v>
      </c>
      <c r="D1617" s="22">
        <v>3</v>
      </c>
      <c r="E1617" s="24">
        <v>0</v>
      </c>
      <c r="F1617" s="22" t="s">
        <v>120</v>
      </c>
      <c r="G1617" s="24" t="s">
        <v>1062</v>
      </c>
      <c r="H1617" s="24">
        <v>4</v>
      </c>
      <c r="I1617" s="24">
        <v>404</v>
      </c>
      <c r="J1617" s="24" t="s">
        <v>1065</v>
      </c>
      <c r="K1617" s="85">
        <v>49.92</v>
      </c>
      <c r="L1617" s="24">
        <v>48.24</v>
      </c>
      <c r="M1617" s="25">
        <f>15+D1617*8/3+(E1617/2)*8/3</f>
        <v>23</v>
      </c>
      <c r="N1617" s="25">
        <f>L1617-M1617</f>
        <v>25.240000000000002</v>
      </c>
      <c r="O1617" s="24">
        <f>SUMPRODUCT(TEXT(N1617-{0,5,15,25,35},"0;\0")*{0,2,3,3,7})</f>
        <v>70</v>
      </c>
      <c r="P1617" s="24"/>
    </row>
    <row r="1618" spans="1:16">
      <c r="A1618" s="184" t="s">
        <v>2677</v>
      </c>
      <c r="B1618" s="179" t="s">
        <v>1066</v>
      </c>
      <c r="C1618" s="179">
        <v>19890006</v>
      </c>
      <c r="D1618" s="179">
        <v>1</v>
      </c>
      <c r="E1618" s="177">
        <v>0</v>
      </c>
      <c r="F1618" s="22" t="s">
        <v>120</v>
      </c>
      <c r="G1618" s="24" t="s">
        <v>1062</v>
      </c>
      <c r="H1618" s="24">
        <v>4</v>
      </c>
      <c r="I1618" s="24">
        <v>405</v>
      </c>
      <c r="J1618" s="24" t="s">
        <v>1067</v>
      </c>
      <c r="K1618" s="85">
        <v>38.89</v>
      </c>
      <c r="L1618" s="177">
        <v>18.89</v>
      </c>
      <c r="M1618" s="178">
        <f>15+D1618*8/3+(E1618/2)*8/3</f>
        <v>17.666666666666668</v>
      </c>
      <c r="N1618" s="178">
        <f>L1618-M1618</f>
        <v>1.2233333333333327</v>
      </c>
      <c r="O1618" s="177">
        <f>SUMPRODUCT(TEXT(N1618-{0,5,15,25,35},"0;\0")*{0,2,3,3,7})</f>
        <v>0</v>
      </c>
      <c r="P1618" s="177"/>
    </row>
    <row r="1619" spans="1:16">
      <c r="A1619" s="184" t="s">
        <v>1849</v>
      </c>
      <c r="B1619" s="179"/>
      <c r="C1619" s="179"/>
      <c r="D1619" s="179"/>
      <c r="E1619" s="177"/>
      <c r="F1619" s="24" t="s">
        <v>88</v>
      </c>
      <c r="G1619" s="24" t="s">
        <v>1068</v>
      </c>
      <c r="H1619" s="24">
        <v>3</v>
      </c>
      <c r="I1619" s="24">
        <v>306</v>
      </c>
      <c r="J1619" s="24" t="s">
        <v>1069</v>
      </c>
      <c r="K1619" s="85">
        <v>20</v>
      </c>
      <c r="L1619" s="177"/>
      <c r="M1619" s="178"/>
      <c r="N1619" s="178"/>
      <c r="O1619" s="177"/>
      <c r="P1619" s="177"/>
    </row>
    <row r="1620" spans="1:16" ht="24">
      <c r="A1620" s="21" t="s">
        <v>1849</v>
      </c>
      <c r="B1620" s="22" t="s">
        <v>1070</v>
      </c>
      <c r="C1620" s="22">
        <v>19980044</v>
      </c>
      <c r="D1620" s="22">
        <v>9</v>
      </c>
      <c r="E1620" s="24">
        <v>6</v>
      </c>
      <c r="F1620" s="22" t="s">
        <v>120</v>
      </c>
      <c r="G1620" s="24" t="s">
        <v>1062</v>
      </c>
      <c r="H1620" s="24">
        <v>4</v>
      </c>
      <c r="I1620" s="24">
        <v>405</v>
      </c>
      <c r="J1620" s="24" t="s">
        <v>1067</v>
      </c>
      <c r="K1620" s="85">
        <v>38.89</v>
      </c>
      <c r="L1620" s="24">
        <v>25</v>
      </c>
      <c r="M1620" s="25">
        <f>15+D1620*8/3+(E1620/2)*8/3</f>
        <v>47</v>
      </c>
      <c r="N1620" s="25">
        <f>L1620-M1620</f>
        <v>-22</v>
      </c>
      <c r="O1620" s="24">
        <f>SUMPRODUCT(TEXT(N1620-{0,5,15,25,35},"0;\0")*{0,2,3,3,7})</f>
        <v>0</v>
      </c>
      <c r="P1620" s="24" t="s">
        <v>1071</v>
      </c>
    </row>
    <row r="1621" spans="1:16">
      <c r="A1621" s="184" t="s">
        <v>2678</v>
      </c>
      <c r="B1621" s="179" t="s">
        <v>1072</v>
      </c>
      <c r="C1621" s="179">
        <v>20010072</v>
      </c>
      <c r="D1621" s="179">
        <v>4</v>
      </c>
      <c r="E1621" s="177">
        <v>6</v>
      </c>
      <c r="F1621" s="22" t="s">
        <v>120</v>
      </c>
      <c r="G1621" s="24" t="s">
        <v>1062</v>
      </c>
      <c r="H1621" s="24">
        <v>4</v>
      </c>
      <c r="I1621" s="24">
        <v>406</v>
      </c>
      <c r="J1621" s="24" t="s">
        <v>1073</v>
      </c>
      <c r="K1621" s="85">
        <v>63.09</v>
      </c>
      <c r="L1621" s="177">
        <v>38.9375</v>
      </c>
      <c r="M1621" s="178">
        <f>15+D1621*8/3+(E1621/2)*8/3</f>
        <v>33.666666666666664</v>
      </c>
      <c r="N1621" s="178">
        <f>L1621-M1621</f>
        <v>5.2708333333333357</v>
      </c>
      <c r="O1621" s="177">
        <f>SUMPRODUCT(TEXT(N1621-{0,5,15,25,35},"0;\0")*{0,2,3,3,7})</f>
        <v>0</v>
      </c>
      <c r="P1621" s="177"/>
    </row>
    <row r="1622" spans="1:16">
      <c r="A1622" s="184" t="s">
        <v>2679</v>
      </c>
      <c r="B1622" s="179"/>
      <c r="C1622" s="179"/>
      <c r="D1622" s="179"/>
      <c r="E1622" s="177"/>
      <c r="F1622" s="22" t="s">
        <v>88</v>
      </c>
      <c r="G1622" s="24" t="s">
        <v>1068</v>
      </c>
      <c r="H1622" s="24">
        <v>3</v>
      </c>
      <c r="I1622" s="24">
        <v>302</v>
      </c>
      <c r="J1622" s="24" t="s">
        <v>1074</v>
      </c>
      <c r="K1622" s="85">
        <v>19.63</v>
      </c>
      <c r="L1622" s="177"/>
      <c r="M1622" s="178"/>
      <c r="N1622" s="178"/>
      <c r="O1622" s="177"/>
      <c r="P1622" s="177"/>
    </row>
    <row r="1623" spans="1:16">
      <c r="A1623" s="184" t="s">
        <v>2679</v>
      </c>
      <c r="B1623" s="179" t="s">
        <v>1075</v>
      </c>
      <c r="C1623" s="179">
        <v>20160069</v>
      </c>
      <c r="D1623" s="179">
        <v>2</v>
      </c>
      <c r="E1623" s="177">
        <v>7</v>
      </c>
      <c r="F1623" s="22" t="s">
        <v>120</v>
      </c>
      <c r="G1623" s="24" t="s">
        <v>1062</v>
      </c>
      <c r="H1623" s="24">
        <v>4</v>
      </c>
      <c r="I1623" s="24">
        <v>406</v>
      </c>
      <c r="J1623" s="24" t="s">
        <v>1073</v>
      </c>
      <c r="K1623" s="85">
        <v>63.09</v>
      </c>
      <c r="L1623" s="177">
        <v>31.898569999999999</v>
      </c>
      <c r="M1623" s="178">
        <f>15+D1623*8/3+(E1623/2)*8/3</f>
        <v>29.666666666666664</v>
      </c>
      <c r="N1623" s="178">
        <f>L1623-M1623</f>
        <v>2.2319033333333351</v>
      </c>
      <c r="O1623" s="177">
        <f>SUMPRODUCT(TEXT(N1623-{0,5,15,25,35},"0;\0")*{0,2,3,3,7})</f>
        <v>0</v>
      </c>
      <c r="P1623" s="177" t="s">
        <v>1071</v>
      </c>
    </row>
    <row r="1624" spans="1:16">
      <c r="A1624" s="184" t="s">
        <v>2680</v>
      </c>
      <c r="B1624" s="179"/>
      <c r="C1624" s="179"/>
      <c r="D1624" s="179"/>
      <c r="E1624" s="177"/>
      <c r="F1624" s="22" t="s">
        <v>88</v>
      </c>
      <c r="G1624" s="24" t="s">
        <v>1068</v>
      </c>
      <c r="H1624" s="24">
        <v>3</v>
      </c>
      <c r="I1624" s="24">
        <v>301</v>
      </c>
      <c r="J1624" s="24" t="s">
        <v>1074</v>
      </c>
      <c r="K1624" s="85">
        <v>20.079999999999998</v>
      </c>
      <c r="L1624" s="177"/>
      <c r="M1624" s="178"/>
      <c r="N1624" s="178"/>
      <c r="O1624" s="177"/>
      <c r="P1624" s="177"/>
    </row>
    <row r="1625" spans="1:16">
      <c r="A1625" s="184" t="s">
        <v>2680</v>
      </c>
      <c r="B1625" s="179" t="s">
        <v>1076</v>
      </c>
      <c r="C1625" s="179">
        <v>20190021</v>
      </c>
      <c r="D1625" s="179">
        <v>0</v>
      </c>
      <c r="E1625" s="177">
        <v>6</v>
      </c>
      <c r="F1625" s="22" t="s">
        <v>120</v>
      </c>
      <c r="G1625" s="24" t="s">
        <v>1062</v>
      </c>
      <c r="H1625" s="24">
        <v>4</v>
      </c>
      <c r="I1625" s="24">
        <v>414</v>
      </c>
      <c r="J1625" s="24" t="s">
        <v>1077</v>
      </c>
      <c r="K1625" s="85">
        <v>83.08</v>
      </c>
      <c r="L1625" s="177">
        <v>17.630800000000001</v>
      </c>
      <c r="M1625" s="178">
        <f>15+D1625*8/3+(E1625/2)*8/3</f>
        <v>23</v>
      </c>
      <c r="N1625" s="178">
        <f>L1625-M1625</f>
        <v>-5.3691999999999993</v>
      </c>
      <c r="O1625" s="177">
        <f>SUMPRODUCT(TEXT(N1625-{0,5,15,25,35},"0;\0")*{0,2,3,3,7})</f>
        <v>0</v>
      </c>
      <c r="P1625" s="177" t="s">
        <v>1071</v>
      </c>
    </row>
    <row r="1626" spans="1:16">
      <c r="A1626" s="184" t="s">
        <v>2681</v>
      </c>
      <c r="B1626" s="179"/>
      <c r="C1626" s="179"/>
      <c r="D1626" s="179"/>
      <c r="E1626" s="177"/>
      <c r="F1626" s="22" t="s">
        <v>120</v>
      </c>
      <c r="G1626" s="24" t="s">
        <v>1062</v>
      </c>
      <c r="H1626" s="24">
        <v>4</v>
      </c>
      <c r="I1626" s="24">
        <v>406</v>
      </c>
      <c r="J1626" s="24" t="s">
        <v>1073</v>
      </c>
      <c r="K1626" s="85">
        <v>63.09</v>
      </c>
      <c r="L1626" s="177"/>
      <c r="M1626" s="178"/>
      <c r="N1626" s="178"/>
      <c r="O1626" s="177"/>
      <c r="P1626" s="177"/>
    </row>
    <row r="1627" spans="1:16">
      <c r="A1627" s="184" t="s">
        <v>2681</v>
      </c>
      <c r="B1627" s="179"/>
      <c r="C1627" s="179"/>
      <c r="D1627" s="179"/>
      <c r="E1627" s="177"/>
      <c r="F1627" s="22" t="s">
        <v>88</v>
      </c>
      <c r="G1627" s="24" t="s">
        <v>1068</v>
      </c>
      <c r="H1627" s="24">
        <v>3</v>
      </c>
      <c r="I1627" s="24">
        <v>302</v>
      </c>
      <c r="J1627" s="24" t="s">
        <v>1074</v>
      </c>
      <c r="K1627" s="85">
        <v>19.63</v>
      </c>
      <c r="L1627" s="177"/>
      <c r="M1627" s="178"/>
      <c r="N1627" s="178"/>
      <c r="O1627" s="177"/>
      <c r="P1627" s="177"/>
    </row>
    <row r="1628" spans="1:16" ht="24">
      <c r="A1628" s="21" t="s">
        <v>2681</v>
      </c>
      <c r="B1628" s="22" t="s">
        <v>1078</v>
      </c>
      <c r="C1628" s="22">
        <v>20190005</v>
      </c>
      <c r="D1628" s="22">
        <v>0</v>
      </c>
      <c r="E1628" s="24">
        <v>6</v>
      </c>
      <c r="F1628" s="22" t="s">
        <v>88</v>
      </c>
      <c r="G1628" s="24" t="s">
        <v>1068</v>
      </c>
      <c r="H1628" s="24">
        <v>3</v>
      </c>
      <c r="I1628" s="24">
        <v>302</v>
      </c>
      <c r="J1628" s="24" t="s">
        <v>1074</v>
      </c>
      <c r="K1628" s="85">
        <v>19.63</v>
      </c>
      <c r="L1628" s="24">
        <v>5</v>
      </c>
      <c r="M1628" s="25">
        <f>15+D1628*8/3+(E1628/2)*8/3</f>
        <v>23</v>
      </c>
      <c r="N1628" s="25">
        <f>L1628-M1628</f>
        <v>-18</v>
      </c>
      <c r="O1628" s="24">
        <f>SUMPRODUCT(TEXT(N1628-{0,5,15,25,35},"0;\0")*{0,2,3,3,7})</f>
        <v>0</v>
      </c>
      <c r="P1628" s="24" t="s">
        <v>1071</v>
      </c>
    </row>
    <row r="1629" spans="1:16">
      <c r="A1629" s="184" t="s">
        <v>2682</v>
      </c>
      <c r="B1629" s="179" t="s">
        <v>1079</v>
      </c>
      <c r="C1629" s="179">
        <v>20070020</v>
      </c>
      <c r="D1629" s="179">
        <v>6</v>
      </c>
      <c r="E1629" s="177">
        <v>6</v>
      </c>
      <c r="F1629" s="22" t="s">
        <v>120</v>
      </c>
      <c r="G1629" s="24" t="s">
        <v>1062</v>
      </c>
      <c r="H1629" s="24">
        <v>4</v>
      </c>
      <c r="I1629" s="24">
        <v>414</v>
      </c>
      <c r="J1629" s="24" t="s">
        <v>1077</v>
      </c>
      <c r="K1629" s="85">
        <v>83.08</v>
      </c>
      <c r="L1629" s="177">
        <v>40.561999999999998</v>
      </c>
      <c r="M1629" s="178">
        <f>15+D1629*8/3+(E1629/2)*8/3</f>
        <v>39</v>
      </c>
      <c r="N1629" s="178">
        <f>L1629-M1629</f>
        <v>1.5619999999999976</v>
      </c>
      <c r="O1629" s="177">
        <f>SUMPRODUCT(TEXT(N1629-{0,5,15,25,35},"0;\0")*{0,2,3,3,7})</f>
        <v>0</v>
      </c>
      <c r="P1629" s="177" t="s">
        <v>1071</v>
      </c>
    </row>
    <row r="1630" spans="1:16">
      <c r="A1630" s="184" t="s">
        <v>2682</v>
      </c>
      <c r="B1630" s="179"/>
      <c r="C1630" s="179"/>
      <c r="D1630" s="179"/>
      <c r="E1630" s="177"/>
      <c r="F1630" s="22" t="s">
        <v>88</v>
      </c>
      <c r="G1630" s="24" t="s">
        <v>1068</v>
      </c>
      <c r="H1630" s="24">
        <v>3</v>
      </c>
      <c r="I1630" s="24">
        <v>301</v>
      </c>
      <c r="J1630" s="24" t="s">
        <v>1074</v>
      </c>
      <c r="K1630" s="85">
        <v>20.079999999999998</v>
      </c>
      <c r="L1630" s="177"/>
      <c r="M1630" s="178"/>
      <c r="N1630" s="178"/>
      <c r="O1630" s="177"/>
      <c r="P1630" s="177"/>
    </row>
    <row r="1631" spans="1:16" ht="24">
      <c r="A1631" s="21" t="s">
        <v>2682</v>
      </c>
      <c r="B1631" s="22" t="s">
        <v>1080</v>
      </c>
      <c r="C1631" s="22">
        <v>20120060</v>
      </c>
      <c r="D1631" s="22">
        <v>7</v>
      </c>
      <c r="E1631" s="24">
        <v>5</v>
      </c>
      <c r="F1631" s="22" t="s">
        <v>88</v>
      </c>
      <c r="G1631" s="24" t="s">
        <v>1068</v>
      </c>
      <c r="H1631" s="24">
        <v>3</v>
      </c>
      <c r="I1631" s="24">
        <v>301</v>
      </c>
      <c r="J1631" s="24" t="s">
        <v>1074</v>
      </c>
      <c r="K1631" s="85">
        <v>20.079999999999998</v>
      </c>
      <c r="L1631" s="24">
        <v>2.8690000000000002</v>
      </c>
      <c r="M1631" s="25">
        <f>15+D1631*8/3+(E1631/2)*8/3</f>
        <v>40.333333333333336</v>
      </c>
      <c r="N1631" s="25">
        <f>L1631-M1631</f>
        <v>-37.464333333333336</v>
      </c>
      <c r="O1631" s="24">
        <f>SUMPRODUCT(TEXT(N1631-{0,5,15,25,35},"0;\0")*{0,2,3,3,7})</f>
        <v>0</v>
      </c>
      <c r="P1631" s="24" t="s">
        <v>1071</v>
      </c>
    </row>
    <row r="1632" spans="1:16">
      <c r="A1632" s="184" t="s">
        <v>2683</v>
      </c>
      <c r="B1632" s="179" t="s">
        <v>1081</v>
      </c>
      <c r="C1632" s="179">
        <v>20150072</v>
      </c>
      <c r="D1632" s="179">
        <v>0</v>
      </c>
      <c r="E1632" s="177">
        <v>6</v>
      </c>
      <c r="F1632" s="22" t="s">
        <v>120</v>
      </c>
      <c r="G1632" s="24" t="s">
        <v>1062</v>
      </c>
      <c r="H1632" s="24">
        <v>4</v>
      </c>
      <c r="I1632" s="24">
        <v>410</v>
      </c>
      <c r="J1632" s="24" t="s">
        <v>1082</v>
      </c>
      <c r="K1632" s="85">
        <v>41.17</v>
      </c>
      <c r="L1632" s="177">
        <v>23.454000000000001</v>
      </c>
      <c r="M1632" s="178">
        <f>15+D1632*8/3+(E1632/2)*8/3</f>
        <v>23</v>
      </c>
      <c r="N1632" s="178">
        <f>L1632-M1632</f>
        <v>0.45400000000000063</v>
      </c>
      <c r="O1632" s="177">
        <f>SUMPRODUCT(TEXT(N1632-{0,5,15,25,35},"0;\0")*{0,2,3,3,7})</f>
        <v>0</v>
      </c>
      <c r="P1632" s="177" t="s">
        <v>1071</v>
      </c>
    </row>
    <row r="1633" spans="1:16">
      <c r="A1633" s="184" t="s">
        <v>2683</v>
      </c>
      <c r="B1633" s="179"/>
      <c r="C1633" s="179"/>
      <c r="D1633" s="179"/>
      <c r="E1633" s="177"/>
      <c r="F1633" s="22" t="s">
        <v>88</v>
      </c>
      <c r="G1633" s="24" t="s">
        <v>1068</v>
      </c>
      <c r="H1633" s="24">
        <v>3</v>
      </c>
      <c r="I1633" s="24">
        <v>301</v>
      </c>
      <c r="J1633" s="24" t="s">
        <v>1074</v>
      </c>
      <c r="K1633" s="85">
        <v>20.079999999999998</v>
      </c>
      <c r="L1633" s="177"/>
      <c r="M1633" s="178"/>
      <c r="N1633" s="178"/>
      <c r="O1633" s="177"/>
      <c r="P1633" s="177"/>
    </row>
    <row r="1634" spans="1:16">
      <c r="A1634" s="184" t="s">
        <v>2683</v>
      </c>
      <c r="B1634" s="179" t="s">
        <v>1083</v>
      </c>
      <c r="C1634" s="179">
        <v>20080007</v>
      </c>
      <c r="D1634" s="179">
        <v>0</v>
      </c>
      <c r="E1634" s="177">
        <v>6</v>
      </c>
      <c r="F1634" s="22" t="s">
        <v>120</v>
      </c>
      <c r="G1634" s="24" t="s">
        <v>1062</v>
      </c>
      <c r="H1634" s="24">
        <v>4</v>
      </c>
      <c r="I1634" s="24">
        <v>410</v>
      </c>
      <c r="J1634" s="24" t="s">
        <v>1082</v>
      </c>
      <c r="K1634" s="85">
        <v>41.17</v>
      </c>
      <c r="L1634" s="177">
        <v>23.454000000000001</v>
      </c>
      <c r="M1634" s="178">
        <f>15+D1634*8/3+(E1634/2)*8/3</f>
        <v>23</v>
      </c>
      <c r="N1634" s="178">
        <f>L1634-M1634</f>
        <v>0.45400000000000063</v>
      </c>
      <c r="O1634" s="177">
        <f>SUMPRODUCT(TEXT(N1634-{0,5,15,25,35},"0;\0")*{0,2,3,3,7})</f>
        <v>0</v>
      </c>
      <c r="P1634" s="177" t="s">
        <v>1071</v>
      </c>
    </row>
    <row r="1635" spans="1:16">
      <c r="A1635" s="184" t="s">
        <v>2683</v>
      </c>
      <c r="B1635" s="179"/>
      <c r="C1635" s="179"/>
      <c r="D1635" s="179"/>
      <c r="E1635" s="177"/>
      <c r="F1635" s="22" t="s">
        <v>88</v>
      </c>
      <c r="G1635" s="24" t="s">
        <v>1068</v>
      </c>
      <c r="H1635" s="24">
        <v>3</v>
      </c>
      <c r="I1635" s="24">
        <v>301</v>
      </c>
      <c r="J1635" s="24" t="s">
        <v>1074</v>
      </c>
      <c r="K1635" s="85">
        <v>20.079999999999998</v>
      </c>
      <c r="L1635" s="177"/>
      <c r="M1635" s="178"/>
      <c r="N1635" s="178"/>
      <c r="O1635" s="177"/>
      <c r="P1635" s="177"/>
    </row>
    <row r="1636" spans="1:16">
      <c r="A1636" s="184" t="s">
        <v>2683</v>
      </c>
      <c r="B1636" s="179" t="s">
        <v>1084</v>
      </c>
      <c r="C1636" s="179">
        <v>20120059</v>
      </c>
      <c r="D1636" s="179">
        <v>6</v>
      </c>
      <c r="E1636" s="177">
        <v>5</v>
      </c>
      <c r="F1636" s="22" t="s">
        <v>120</v>
      </c>
      <c r="G1636" s="24" t="s">
        <v>1062</v>
      </c>
      <c r="H1636" s="24">
        <v>4</v>
      </c>
      <c r="I1636" s="24">
        <v>414</v>
      </c>
      <c r="J1636" s="24" t="s">
        <v>1077</v>
      </c>
      <c r="K1636" s="85">
        <v>83.08</v>
      </c>
      <c r="L1636" s="177">
        <v>41.619300000000003</v>
      </c>
      <c r="M1636" s="178">
        <f>15+D1636*8/3+(E1636/2)*8/3</f>
        <v>37.666666666666664</v>
      </c>
      <c r="N1636" s="178">
        <f t="shared" ref="N1636:N1642" si="36">L1636-M1636</f>
        <v>3.9526333333333383</v>
      </c>
      <c r="O1636" s="177">
        <f>SUMPRODUCT(TEXT(N1636-{0,5,15,25,35},"0;\0")*{0,2,3,3,7})</f>
        <v>0</v>
      </c>
      <c r="P1636" s="177" t="s">
        <v>1071</v>
      </c>
    </row>
    <row r="1637" spans="1:16">
      <c r="A1637" s="184" t="s">
        <v>2684</v>
      </c>
      <c r="B1637" s="179"/>
      <c r="C1637" s="179"/>
      <c r="D1637" s="179"/>
      <c r="E1637" s="177"/>
      <c r="F1637" s="22" t="s">
        <v>88</v>
      </c>
      <c r="G1637" s="24" t="s">
        <v>1068</v>
      </c>
      <c r="H1637" s="24">
        <v>3</v>
      </c>
      <c r="I1637" s="24">
        <v>302</v>
      </c>
      <c r="J1637" s="24" t="s">
        <v>1074</v>
      </c>
      <c r="K1637" s="85">
        <v>19.63</v>
      </c>
      <c r="L1637" s="177"/>
      <c r="M1637" s="178"/>
      <c r="N1637" s="178"/>
      <c r="O1637" s="177"/>
      <c r="P1637" s="177"/>
    </row>
    <row r="1638" spans="1:16">
      <c r="A1638" s="184" t="s">
        <v>2684</v>
      </c>
      <c r="B1638" s="179" t="s">
        <v>1085</v>
      </c>
      <c r="C1638" s="179">
        <v>20090033</v>
      </c>
      <c r="D1638" s="179">
        <v>7</v>
      </c>
      <c r="E1638" s="177">
        <v>6</v>
      </c>
      <c r="F1638" s="22" t="s">
        <v>120</v>
      </c>
      <c r="G1638" s="24" t="s">
        <v>1062</v>
      </c>
      <c r="H1638" s="24">
        <v>4</v>
      </c>
      <c r="I1638" s="24">
        <v>409</v>
      </c>
      <c r="J1638" s="24" t="s">
        <v>1086</v>
      </c>
      <c r="K1638" s="85">
        <v>32.729999999999997</v>
      </c>
      <c r="L1638" s="177">
        <v>36.655999999999999</v>
      </c>
      <c r="M1638" s="178">
        <f>15+D1638*8/3+(E1638/2)*8/3</f>
        <v>41.666666666666671</v>
      </c>
      <c r="N1638" s="178">
        <f t="shared" si="36"/>
        <v>-5.0106666666666726</v>
      </c>
      <c r="O1638" s="177">
        <f>SUMPRODUCT(TEXT(N1638-{0,5,15,25,35},"0;\0")*{0,2,3,3,7})</f>
        <v>0</v>
      </c>
      <c r="P1638" s="177" t="s">
        <v>1071</v>
      </c>
    </row>
    <row r="1639" spans="1:16">
      <c r="A1639" s="184" t="s">
        <v>2685</v>
      </c>
      <c r="B1639" s="179"/>
      <c r="C1639" s="179"/>
      <c r="D1639" s="179"/>
      <c r="E1639" s="177"/>
      <c r="F1639" s="22" t="s">
        <v>88</v>
      </c>
      <c r="G1639" s="24" t="s">
        <v>1068</v>
      </c>
      <c r="H1639" s="24">
        <v>3</v>
      </c>
      <c r="I1639" s="24">
        <v>302</v>
      </c>
      <c r="J1639" s="24" t="s">
        <v>1074</v>
      </c>
      <c r="K1639" s="85">
        <v>19.63</v>
      </c>
      <c r="L1639" s="177"/>
      <c r="M1639" s="178"/>
      <c r="N1639" s="178"/>
      <c r="O1639" s="177"/>
      <c r="P1639" s="177"/>
    </row>
    <row r="1640" spans="1:16" ht="24">
      <c r="A1640" s="21" t="s">
        <v>2685</v>
      </c>
      <c r="B1640" s="24" t="s">
        <v>1087</v>
      </c>
      <c r="C1640" s="24">
        <v>20100113</v>
      </c>
      <c r="D1640" s="24">
        <v>6</v>
      </c>
      <c r="E1640" s="24">
        <v>8</v>
      </c>
      <c r="F1640" s="22" t="s">
        <v>88</v>
      </c>
      <c r="G1640" s="24" t="s">
        <v>1068</v>
      </c>
      <c r="H1640" s="24">
        <v>3</v>
      </c>
      <c r="I1640" s="24">
        <v>301</v>
      </c>
      <c r="J1640" s="24" t="s">
        <v>1074</v>
      </c>
      <c r="K1640" s="85">
        <v>20.079999999999998</v>
      </c>
      <c r="L1640" s="24">
        <v>2.8690000000000002</v>
      </c>
      <c r="M1640" s="25">
        <f>15+D1640*8/3+(E1640/2)*8/3</f>
        <v>41.666666666666664</v>
      </c>
      <c r="N1640" s="25">
        <f t="shared" si="36"/>
        <v>-38.797666666666665</v>
      </c>
      <c r="O1640" s="24">
        <f>SUMPRODUCT(TEXT(N1640-{0,5,15,25,35},"0;\0")*{0,2,3,3,7})</f>
        <v>0</v>
      </c>
      <c r="P1640" s="24" t="s">
        <v>1071</v>
      </c>
    </row>
    <row r="1641" spans="1:16" ht="24">
      <c r="A1641" s="21" t="s">
        <v>2685</v>
      </c>
      <c r="B1641" s="24" t="s">
        <v>1088</v>
      </c>
      <c r="C1641" s="24">
        <v>20190214</v>
      </c>
      <c r="D1641" s="24">
        <v>0</v>
      </c>
      <c r="E1641" s="24">
        <v>0</v>
      </c>
      <c r="F1641" s="22" t="s">
        <v>88</v>
      </c>
      <c r="G1641" s="24" t="s">
        <v>1068</v>
      </c>
      <c r="H1641" s="24">
        <v>3</v>
      </c>
      <c r="I1641" s="24">
        <v>301</v>
      </c>
      <c r="J1641" s="24" t="s">
        <v>1074</v>
      </c>
      <c r="K1641" s="85">
        <v>20.079999999999998</v>
      </c>
      <c r="L1641" s="24">
        <v>2.8690000000000002</v>
      </c>
      <c r="M1641" s="25">
        <v>20</v>
      </c>
      <c r="N1641" s="25">
        <f t="shared" si="36"/>
        <v>-17.131</v>
      </c>
      <c r="O1641" s="24">
        <v>0</v>
      </c>
      <c r="P1641" s="24"/>
    </row>
    <row r="1642" spans="1:16">
      <c r="A1642" s="184" t="s">
        <v>2685</v>
      </c>
      <c r="B1642" s="177" t="s">
        <v>1089</v>
      </c>
      <c r="C1642" s="177">
        <v>20070087</v>
      </c>
      <c r="D1642" s="177">
        <v>5</v>
      </c>
      <c r="E1642" s="177">
        <v>3</v>
      </c>
      <c r="F1642" s="24" t="s">
        <v>120</v>
      </c>
      <c r="G1642" s="24" t="s">
        <v>1062</v>
      </c>
      <c r="H1642" s="24">
        <v>5</v>
      </c>
      <c r="I1642" s="24">
        <v>502</v>
      </c>
      <c r="J1642" s="24" t="s">
        <v>1090</v>
      </c>
      <c r="K1642" s="85">
        <v>83.08</v>
      </c>
      <c r="L1642" s="177">
        <v>37.692999999999998</v>
      </c>
      <c r="M1642" s="178">
        <f>15+D1642*8/3+(E1642/2)*8/3</f>
        <v>32.333333333333336</v>
      </c>
      <c r="N1642" s="178">
        <f t="shared" si="36"/>
        <v>5.3596666666666621</v>
      </c>
      <c r="O1642" s="177">
        <f>SUMPRODUCT(TEXT(N1642-{0,5,15,25,35},"0;\0")*{0,2,3,3,7})</f>
        <v>0</v>
      </c>
      <c r="P1642" s="177"/>
    </row>
    <row r="1643" spans="1:16">
      <c r="A1643" s="184" t="s">
        <v>2686</v>
      </c>
      <c r="B1643" s="177"/>
      <c r="C1643" s="177"/>
      <c r="D1643" s="177"/>
      <c r="E1643" s="177"/>
      <c r="F1643" s="24" t="s">
        <v>88</v>
      </c>
      <c r="G1643" s="24" t="s">
        <v>1068</v>
      </c>
      <c r="H1643" s="24">
        <v>3</v>
      </c>
      <c r="I1643" s="24">
        <v>306</v>
      </c>
      <c r="J1643" s="24" t="s">
        <v>1069</v>
      </c>
      <c r="K1643" s="85">
        <v>20</v>
      </c>
      <c r="L1643" s="177"/>
      <c r="M1643" s="178"/>
      <c r="N1643" s="178"/>
      <c r="O1643" s="177"/>
      <c r="P1643" s="177"/>
    </row>
    <row r="1644" spans="1:16" ht="24">
      <c r="A1644" s="21" t="s">
        <v>2686</v>
      </c>
      <c r="B1644" s="24" t="s">
        <v>1091</v>
      </c>
      <c r="C1644" s="24">
        <v>20030039</v>
      </c>
      <c r="D1644" s="24">
        <v>0</v>
      </c>
      <c r="E1644" s="24">
        <v>4</v>
      </c>
      <c r="F1644" s="24" t="s">
        <v>120</v>
      </c>
      <c r="G1644" s="24" t="s">
        <v>1062</v>
      </c>
      <c r="H1644" s="24">
        <v>5</v>
      </c>
      <c r="I1644" s="24">
        <v>502</v>
      </c>
      <c r="J1644" s="24" t="s">
        <v>1090</v>
      </c>
      <c r="K1644" s="85">
        <v>83.08</v>
      </c>
      <c r="L1644" s="24">
        <v>25.693000000000001</v>
      </c>
      <c r="M1644" s="25">
        <f>15+D1644*8/3+(E1644/2)*8/3</f>
        <v>20.333333333333332</v>
      </c>
      <c r="N1644" s="25">
        <f>L1644-M1644</f>
        <v>5.3596666666666692</v>
      </c>
      <c r="O1644" s="24">
        <f>SUMPRODUCT(TEXT(N1644-{0,5,15,25,35},"0;\0")*{0,2,3,3,7})</f>
        <v>0</v>
      </c>
      <c r="P1644" s="24"/>
    </row>
    <row r="1645" spans="1:16" ht="24">
      <c r="A1645" s="21" t="s">
        <v>2686</v>
      </c>
      <c r="B1645" s="24" t="s">
        <v>1092</v>
      </c>
      <c r="C1645" s="24">
        <v>20100015</v>
      </c>
      <c r="D1645" s="24">
        <v>0</v>
      </c>
      <c r="E1645" s="24">
        <v>4</v>
      </c>
      <c r="F1645" s="24" t="s">
        <v>120</v>
      </c>
      <c r="G1645" s="24" t="s">
        <v>1062</v>
      </c>
      <c r="H1645" s="24">
        <v>5</v>
      </c>
      <c r="I1645" s="24">
        <v>502</v>
      </c>
      <c r="J1645" s="24" t="s">
        <v>1090</v>
      </c>
      <c r="K1645" s="85">
        <v>83.08</v>
      </c>
      <c r="L1645" s="24">
        <v>25.693000000000001</v>
      </c>
      <c r="M1645" s="25">
        <f>15+D1645*8/3+(E1645/2)*8/3</f>
        <v>20.333333333333332</v>
      </c>
      <c r="N1645" s="25">
        <f>L1645-M1645</f>
        <v>5.3596666666666692</v>
      </c>
      <c r="O1645" s="24">
        <f>SUMPRODUCT(TEXT(N1645-{0,5,15,25,35},"0;\0")*{0,2,3,3,7})</f>
        <v>0</v>
      </c>
      <c r="P1645" s="24"/>
    </row>
    <row r="1646" spans="1:16">
      <c r="A1646" s="184" t="s">
        <v>2687</v>
      </c>
      <c r="B1646" s="177" t="s">
        <v>1093</v>
      </c>
      <c r="C1646" s="177">
        <v>19890004</v>
      </c>
      <c r="D1646" s="177">
        <v>0</v>
      </c>
      <c r="E1646" s="177">
        <v>0</v>
      </c>
      <c r="F1646" s="24" t="s">
        <v>120</v>
      </c>
      <c r="G1646" s="24" t="s">
        <v>1062</v>
      </c>
      <c r="H1646" s="24">
        <v>5</v>
      </c>
      <c r="I1646" s="24">
        <v>503</v>
      </c>
      <c r="J1646" s="24" t="s">
        <v>1094</v>
      </c>
      <c r="K1646" s="85">
        <v>83.35</v>
      </c>
      <c r="L1646" s="177">
        <v>30.708300000000001</v>
      </c>
      <c r="M1646" s="178">
        <f>15+D1646*8/3+(E1646/2)*8/3</f>
        <v>15</v>
      </c>
      <c r="N1646" s="178">
        <f>L1646-M1646</f>
        <v>15.708300000000001</v>
      </c>
      <c r="O1646" s="177">
        <f>SUMPRODUCT(TEXT(N1646-{0,5,15,25,35},"0;\0")*{0,2,3,3,7})</f>
        <v>25</v>
      </c>
      <c r="P1646" s="177"/>
    </row>
    <row r="1647" spans="1:16">
      <c r="A1647" s="184" t="s">
        <v>2688</v>
      </c>
      <c r="B1647" s="177"/>
      <c r="C1647" s="177"/>
      <c r="D1647" s="177"/>
      <c r="E1647" s="177"/>
      <c r="F1647" s="24" t="s">
        <v>88</v>
      </c>
      <c r="G1647" s="24" t="s">
        <v>1068</v>
      </c>
      <c r="H1647" s="24">
        <v>3</v>
      </c>
      <c r="I1647" s="24">
        <v>305</v>
      </c>
      <c r="J1647" s="24" t="s">
        <v>1069</v>
      </c>
      <c r="K1647" s="85">
        <v>19.7</v>
      </c>
      <c r="L1647" s="177"/>
      <c r="M1647" s="178"/>
      <c r="N1647" s="178"/>
      <c r="O1647" s="177"/>
      <c r="P1647" s="177"/>
    </row>
    <row r="1648" spans="1:16">
      <c r="A1648" s="184" t="s">
        <v>2688</v>
      </c>
      <c r="B1648" s="177" t="s">
        <v>1095</v>
      </c>
      <c r="C1648" s="177">
        <v>19960002</v>
      </c>
      <c r="D1648" s="177">
        <v>0</v>
      </c>
      <c r="E1648" s="177">
        <v>4</v>
      </c>
      <c r="F1648" s="24" t="s">
        <v>120</v>
      </c>
      <c r="G1648" s="24" t="s">
        <v>1062</v>
      </c>
      <c r="H1648" s="24">
        <v>5</v>
      </c>
      <c r="I1648" s="24">
        <v>503</v>
      </c>
      <c r="J1648" s="24" t="s">
        <v>1094</v>
      </c>
      <c r="K1648" s="85">
        <v>83.38</v>
      </c>
      <c r="L1648" s="177">
        <v>33.7087</v>
      </c>
      <c r="M1648" s="178">
        <f>15+D1648*8/3+(E1648/2)*8/3</f>
        <v>20.333333333333332</v>
      </c>
      <c r="N1648" s="178">
        <f>L1648-M1648</f>
        <v>13.375366666666668</v>
      </c>
      <c r="O1648" s="177">
        <f>SUMPRODUCT(TEXT(N1648-{0,5,15,25,35},"0;\0")*{0,2,3,3,7})</f>
        <v>16</v>
      </c>
      <c r="P1648" s="177"/>
    </row>
    <row r="1649" spans="1:16">
      <c r="A1649" s="184" t="s">
        <v>2688</v>
      </c>
      <c r="B1649" s="177"/>
      <c r="C1649" s="177"/>
      <c r="D1649" s="177"/>
      <c r="E1649" s="177"/>
      <c r="F1649" s="24" t="s">
        <v>88</v>
      </c>
      <c r="G1649" s="24" t="s">
        <v>1068</v>
      </c>
      <c r="H1649" s="24">
        <v>3</v>
      </c>
      <c r="I1649" s="24">
        <v>306</v>
      </c>
      <c r="J1649" s="24" t="s">
        <v>1069</v>
      </c>
      <c r="K1649" s="85">
        <v>20</v>
      </c>
      <c r="L1649" s="177"/>
      <c r="M1649" s="178"/>
      <c r="N1649" s="178"/>
      <c r="O1649" s="177"/>
      <c r="P1649" s="177"/>
    </row>
    <row r="1650" spans="1:16">
      <c r="A1650" s="184" t="s">
        <v>2688</v>
      </c>
      <c r="B1650" s="177" t="s">
        <v>1096</v>
      </c>
      <c r="C1650" s="177">
        <v>20140018</v>
      </c>
      <c r="D1650" s="177">
        <v>0</v>
      </c>
      <c r="E1650" s="177">
        <v>5</v>
      </c>
      <c r="F1650" s="24" t="s">
        <v>120</v>
      </c>
      <c r="G1650" s="24" t="s">
        <v>1062</v>
      </c>
      <c r="H1650" s="24">
        <v>5</v>
      </c>
      <c r="I1650" s="24">
        <v>503</v>
      </c>
      <c r="J1650" s="24" t="s">
        <v>1094</v>
      </c>
      <c r="K1650" s="85">
        <v>83.35</v>
      </c>
      <c r="L1650" s="177">
        <v>33.783000000000001</v>
      </c>
      <c r="M1650" s="178">
        <f>15+D1650*8/3+(E1650/2)*8/3</f>
        <v>21.666666666666668</v>
      </c>
      <c r="N1650" s="178">
        <f>L1650-M1650</f>
        <v>12.116333333333333</v>
      </c>
      <c r="O1650" s="177">
        <f>SUMPRODUCT(TEXT(N1650-{0,5,15,25,35},"0;\0")*{0,2,3,3,7})</f>
        <v>14</v>
      </c>
      <c r="P1650" s="177"/>
    </row>
    <row r="1651" spans="1:16">
      <c r="A1651" s="184" t="s">
        <v>2688</v>
      </c>
      <c r="B1651" s="177"/>
      <c r="C1651" s="177"/>
      <c r="D1651" s="177"/>
      <c r="E1651" s="177"/>
      <c r="F1651" s="24" t="s">
        <v>88</v>
      </c>
      <c r="G1651" s="24" t="s">
        <v>1068</v>
      </c>
      <c r="H1651" s="24">
        <v>3</v>
      </c>
      <c r="I1651" s="24">
        <v>305</v>
      </c>
      <c r="J1651" s="24" t="s">
        <v>1069</v>
      </c>
      <c r="K1651" s="85">
        <v>19.7</v>
      </c>
      <c r="L1651" s="177"/>
      <c r="M1651" s="178"/>
      <c r="N1651" s="178"/>
      <c r="O1651" s="177"/>
      <c r="P1651" s="177"/>
    </row>
    <row r="1652" spans="1:16">
      <c r="A1652" s="184" t="s">
        <v>2688</v>
      </c>
      <c r="B1652" s="177" t="s">
        <v>1097</v>
      </c>
      <c r="C1652" s="177">
        <v>20130005</v>
      </c>
      <c r="D1652" s="177">
        <v>5</v>
      </c>
      <c r="E1652" s="177">
        <v>3</v>
      </c>
      <c r="F1652" s="24" t="s">
        <v>120</v>
      </c>
      <c r="G1652" s="24" t="s">
        <v>997</v>
      </c>
      <c r="H1652" s="24">
        <v>2</v>
      </c>
      <c r="I1652" s="24">
        <v>221</v>
      </c>
      <c r="J1652" s="24" t="s">
        <v>1098</v>
      </c>
      <c r="K1652" s="85">
        <v>57.98</v>
      </c>
      <c r="L1652" s="177">
        <v>41.414999999999999</v>
      </c>
      <c r="M1652" s="178">
        <f>15+D1652*8/3+(E1652/2)*8/3</f>
        <v>32.333333333333336</v>
      </c>
      <c r="N1652" s="178">
        <f>L1652-M1652</f>
        <v>9.0816666666666634</v>
      </c>
      <c r="O1652" s="177">
        <f>SUMPRODUCT(TEXT(N1652-{0,5,15,25,35},"0;\0")*{0,2,3,3,7})</f>
        <v>8</v>
      </c>
      <c r="P1652" s="177"/>
    </row>
    <row r="1653" spans="1:16">
      <c r="A1653" s="184" t="s">
        <v>2675</v>
      </c>
      <c r="B1653" s="177"/>
      <c r="C1653" s="177"/>
      <c r="D1653" s="177"/>
      <c r="E1653" s="177"/>
      <c r="F1653" s="24" t="s">
        <v>88</v>
      </c>
      <c r="G1653" s="24" t="s">
        <v>1068</v>
      </c>
      <c r="H1653" s="24">
        <v>3</v>
      </c>
      <c r="I1653" s="24">
        <v>305</v>
      </c>
      <c r="J1653" s="24" t="s">
        <v>1069</v>
      </c>
      <c r="K1653" s="85">
        <v>19.7</v>
      </c>
      <c r="L1653" s="177"/>
      <c r="M1653" s="178"/>
      <c r="N1653" s="178"/>
      <c r="O1653" s="177"/>
      <c r="P1653" s="177"/>
    </row>
    <row r="1654" spans="1:16">
      <c r="A1654" s="184" t="s">
        <v>2675</v>
      </c>
      <c r="B1654" s="177"/>
      <c r="C1654" s="177"/>
      <c r="D1654" s="177"/>
      <c r="E1654" s="177"/>
      <c r="F1654" s="24" t="s">
        <v>120</v>
      </c>
      <c r="G1654" s="24" t="s">
        <v>997</v>
      </c>
      <c r="H1654" s="24">
        <v>2</v>
      </c>
      <c r="I1654" s="24">
        <v>202</v>
      </c>
      <c r="J1654" s="24" t="s">
        <v>1099</v>
      </c>
      <c r="K1654" s="85">
        <v>24.06</v>
      </c>
      <c r="L1654" s="177"/>
      <c r="M1654" s="178"/>
      <c r="N1654" s="178"/>
      <c r="O1654" s="177"/>
      <c r="P1654" s="177"/>
    </row>
    <row r="1655" spans="1:16" ht="24" customHeight="1">
      <c r="A1655" s="188" t="s">
        <v>2675</v>
      </c>
      <c r="B1655" s="177" t="s">
        <v>1100</v>
      </c>
      <c r="C1655" s="177">
        <v>19850033</v>
      </c>
      <c r="D1655" s="177">
        <v>0</v>
      </c>
      <c r="E1655" s="177">
        <v>0</v>
      </c>
      <c r="F1655" s="24" t="s">
        <v>120</v>
      </c>
      <c r="G1655" s="24" t="s">
        <v>997</v>
      </c>
      <c r="H1655" s="24">
        <v>2</v>
      </c>
      <c r="I1655" s="24">
        <v>221</v>
      </c>
      <c r="J1655" s="24" t="s">
        <v>1098</v>
      </c>
      <c r="K1655" s="85">
        <v>57.98</v>
      </c>
      <c r="L1655" s="177">
        <v>26.49</v>
      </c>
      <c r="M1655" s="178">
        <f>15+D1655*8/3+(E1655/2)*8/3</f>
        <v>15</v>
      </c>
      <c r="N1655" s="178">
        <f>L1655-M1655</f>
        <v>11.489999999999998</v>
      </c>
      <c r="O1655" s="177">
        <f>SUMPRODUCT(TEXT(N1655-{0,5,15,25,35},"0;\0")*{0,2,3,3,7})</f>
        <v>12</v>
      </c>
      <c r="P1655" s="177"/>
    </row>
    <row r="1656" spans="1:16">
      <c r="A1656" s="189"/>
      <c r="B1656" s="177"/>
      <c r="C1656" s="177"/>
      <c r="D1656" s="177"/>
      <c r="E1656" s="177"/>
      <c r="F1656" s="24" t="s">
        <v>88</v>
      </c>
      <c r="G1656" s="24" t="s">
        <v>1068</v>
      </c>
      <c r="H1656" s="24">
        <v>3</v>
      </c>
      <c r="I1656" s="24">
        <v>306</v>
      </c>
      <c r="J1656" s="24" t="s">
        <v>1069</v>
      </c>
      <c r="K1656" s="85">
        <v>20</v>
      </c>
      <c r="L1656" s="177"/>
      <c r="M1656" s="178"/>
      <c r="N1656" s="178"/>
      <c r="O1656" s="177"/>
      <c r="P1656" s="177"/>
    </row>
    <row r="1657" spans="1:16">
      <c r="A1657" s="190"/>
      <c r="B1657" s="177"/>
      <c r="C1657" s="177"/>
      <c r="D1657" s="177"/>
      <c r="E1657" s="177"/>
      <c r="F1657" s="24" t="s">
        <v>120</v>
      </c>
      <c r="G1657" s="24" t="s">
        <v>997</v>
      </c>
      <c r="H1657" s="24">
        <v>2</v>
      </c>
      <c r="I1657" s="24">
        <v>202</v>
      </c>
      <c r="J1657" s="24" t="s">
        <v>1099</v>
      </c>
      <c r="K1657" s="85">
        <v>24.06</v>
      </c>
      <c r="L1657" s="177"/>
      <c r="M1657" s="178"/>
      <c r="N1657" s="178"/>
      <c r="O1657" s="177"/>
      <c r="P1657" s="177"/>
    </row>
    <row r="1658" spans="1:16">
      <c r="A1658" s="184" t="s">
        <v>2675</v>
      </c>
      <c r="B1658" s="177" t="s">
        <v>1101</v>
      </c>
      <c r="C1658" s="177">
        <v>20100004</v>
      </c>
      <c r="D1658" s="177">
        <v>2</v>
      </c>
      <c r="E1658" s="177">
        <v>3</v>
      </c>
      <c r="F1658" s="24" t="s">
        <v>120</v>
      </c>
      <c r="G1658" s="28" t="s">
        <v>997</v>
      </c>
      <c r="H1658" s="32">
        <v>1</v>
      </c>
      <c r="I1658" s="24">
        <v>117</v>
      </c>
      <c r="J1658" s="24" t="s">
        <v>1102</v>
      </c>
      <c r="K1658" s="85">
        <v>114.14</v>
      </c>
      <c r="L1658" s="177">
        <v>53.954999999999998</v>
      </c>
      <c r="M1658" s="178">
        <f>15+D1658*8/3+(E1658/2)*8/3</f>
        <v>24.333333333333332</v>
      </c>
      <c r="N1658" s="178">
        <f>L1658-M1658</f>
        <v>29.621666666666666</v>
      </c>
      <c r="O1658" s="177">
        <f>SUMPRODUCT(TEXT(N1658-{0,5,15,25,35},"0;\0")*{0,2,3,3,7})</f>
        <v>110</v>
      </c>
      <c r="P1658" s="177"/>
    </row>
    <row r="1659" spans="1:16">
      <c r="A1659" s="184" t="s">
        <v>2675</v>
      </c>
      <c r="B1659" s="177"/>
      <c r="C1659" s="177"/>
      <c r="D1659" s="177"/>
      <c r="E1659" s="177"/>
      <c r="F1659" s="24" t="s">
        <v>120</v>
      </c>
      <c r="G1659" s="28" t="s">
        <v>997</v>
      </c>
      <c r="H1659" s="32">
        <v>1</v>
      </c>
      <c r="I1659" s="24">
        <v>116</v>
      </c>
      <c r="J1659" s="24" t="s">
        <v>1103</v>
      </c>
      <c r="K1659" s="85">
        <v>44.27</v>
      </c>
      <c r="L1659" s="177"/>
      <c r="M1659" s="178"/>
      <c r="N1659" s="178"/>
      <c r="O1659" s="177"/>
      <c r="P1659" s="177"/>
    </row>
    <row r="1660" spans="1:16">
      <c r="A1660" s="184" t="s">
        <v>2675</v>
      </c>
      <c r="B1660" s="177" t="s">
        <v>1104</v>
      </c>
      <c r="C1660" s="177">
        <v>20120058</v>
      </c>
      <c r="D1660" s="177">
        <v>3</v>
      </c>
      <c r="E1660" s="177">
        <v>6</v>
      </c>
      <c r="F1660" s="24" t="s">
        <v>120</v>
      </c>
      <c r="G1660" s="28" t="s">
        <v>997</v>
      </c>
      <c r="H1660" s="32">
        <v>1</v>
      </c>
      <c r="I1660" s="24">
        <v>117</v>
      </c>
      <c r="J1660" s="24" t="s">
        <v>1102</v>
      </c>
      <c r="K1660" s="85">
        <v>114.14</v>
      </c>
      <c r="L1660" s="177">
        <v>61.66</v>
      </c>
      <c r="M1660" s="178">
        <f>15+D1660*8/3+(E1660/2)*8/3</f>
        <v>31</v>
      </c>
      <c r="N1660" s="178">
        <f>L1660-M1660</f>
        <v>30.659999999999997</v>
      </c>
      <c r="O1660" s="177">
        <f>SUMPRODUCT(TEXT(N1660-{0,5,15,25,35},"0;\0")*{0,2,3,3,7})</f>
        <v>118</v>
      </c>
      <c r="P1660" s="177"/>
    </row>
    <row r="1661" spans="1:16">
      <c r="A1661" s="184" t="s">
        <v>2675</v>
      </c>
      <c r="B1661" s="177"/>
      <c r="C1661" s="177"/>
      <c r="D1661" s="177"/>
      <c r="E1661" s="177"/>
      <c r="F1661" s="24" t="s">
        <v>120</v>
      </c>
      <c r="G1661" s="28" t="s">
        <v>997</v>
      </c>
      <c r="H1661" s="32">
        <v>1</v>
      </c>
      <c r="I1661" s="24">
        <v>116</v>
      </c>
      <c r="J1661" s="24" t="s">
        <v>1103</v>
      </c>
      <c r="K1661" s="85">
        <v>44.27</v>
      </c>
      <c r="L1661" s="177"/>
      <c r="M1661" s="178"/>
      <c r="N1661" s="178"/>
      <c r="O1661" s="177"/>
      <c r="P1661" s="177"/>
    </row>
    <row r="1662" spans="1:16">
      <c r="A1662" s="184" t="s">
        <v>2675</v>
      </c>
      <c r="B1662" s="177" t="s">
        <v>1105</v>
      </c>
      <c r="C1662" s="177">
        <v>20050037</v>
      </c>
      <c r="D1662" s="177">
        <v>2</v>
      </c>
      <c r="E1662" s="177">
        <v>5</v>
      </c>
      <c r="F1662" s="24" t="s">
        <v>120</v>
      </c>
      <c r="G1662" s="28" t="s">
        <v>997</v>
      </c>
      <c r="H1662" s="32">
        <v>1</v>
      </c>
      <c r="I1662" s="24">
        <v>117</v>
      </c>
      <c r="J1662" s="24" t="s">
        <v>1102</v>
      </c>
      <c r="K1662" s="85">
        <v>114.14</v>
      </c>
      <c r="L1662" s="177">
        <v>32.200000000000003</v>
      </c>
      <c r="M1662" s="178">
        <f>15+D1662*8/3+(E1662/2)*8/3</f>
        <v>27</v>
      </c>
      <c r="N1662" s="178">
        <f>L1662-M1662</f>
        <v>5.2000000000000028</v>
      </c>
      <c r="O1662" s="177">
        <f>SUMPRODUCT(TEXT(N1662-{0,5,15,25,35},"0;\0")*{0,2,3,3,7})</f>
        <v>0</v>
      </c>
      <c r="P1662" s="177"/>
    </row>
    <row r="1663" spans="1:16">
      <c r="A1663" s="184" t="s">
        <v>2675</v>
      </c>
      <c r="B1663" s="177"/>
      <c r="C1663" s="177"/>
      <c r="D1663" s="177"/>
      <c r="E1663" s="177"/>
      <c r="F1663" s="24" t="s">
        <v>88</v>
      </c>
      <c r="G1663" s="28" t="s">
        <v>1068</v>
      </c>
      <c r="H1663" s="32">
        <v>3</v>
      </c>
      <c r="I1663" s="24">
        <v>304</v>
      </c>
      <c r="J1663" s="24" t="s">
        <v>1106</v>
      </c>
      <c r="K1663" s="85">
        <v>20</v>
      </c>
      <c r="L1663" s="177"/>
      <c r="M1663" s="178"/>
      <c r="N1663" s="178"/>
      <c r="O1663" s="177"/>
      <c r="P1663" s="177"/>
    </row>
    <row r="1664" spans="1:16">
      <c r="A1664" s="184" t="s">
        <v>2675</v>
      </c>
      <c r="B1664" s="177" t="s">
        <v>1107</v>
      </c>
      <c r="C1664" s="177">
        <v>20190084</v>
      </c>
      <c r="D1664" s="177">
        <v>0</v>
      </c>
      <c r="E1664" s="177">
        <v>0</v>
      </c>
      <c r="F1664" s="24" t="s">
        <v>120</v>
      </c>
      <c r="G1664" s="28" t="s">
        <v>997</v>
      </c>
      <c r="H1664" s="32">
        <v>1</v>
      </c>
      <c r="I1664" s="24">
        <v>117</v>
      </c>
      <c r="J1664" s="24" t="s">
        <v>1103</v>
      </c>
      <c r="K1664" s="85">
        <v>114.14</v>
      </c>
      <c r="L1664" s="177">
        <v>20.335000000000001</v>
      </c>
      <c r="M1664" s="178">
        <f>15+D1664*8/3+(E1664/2)*8/3</f>
        <v>15</v>
      </c>
      <c r="N1664" s="178">
        <f>L1664-M1664</f>
        <v>5.3350000000000009</v>
      </c>
      <c r="O1664" s="177">
        <f>SUMPRODUCT(TEXT(N1664-{0,5,15,25,35},"0;\0")*{0,2,3,3,7})</f>
        <v>0</v>
      </c>
      <c r="P1664" s="24"/>
    </row>
    <row r="1665" spans="1:16">
      <c r="A1665" s="184" t="s">
        <v>2675</v>
      </c>
      <c r="B1665" s="177"/>
      <c r="C1665" s="177"/>
      <c r="D1665" s="177"/>
      <c r="E1665" s="177"/>
      <c r="F1665" s="24" t="s">
        <v>88</v>
      </c>
      <c r="G1665" s="28" t="s">
        <v>1068</v>
      </c>
      <c r="H1665" s="32">
        <v>3</v>
      </c>
      <c r="I1665" s="24">
        <v>304</v>
      </c>
      <c r="J1665" s="24" t="s">
        <v>1106</v>
      </c>
      <c r="K1665" s="85">
        <v>20</v>
      </c>
      <c r="L1665" s="177"/>
      <c r="M1665" s="178"/>
      <c r="N1665" s="178"/>
      <c r="O1665" s="177"/>
      <c r="P1665" s="24"/>
    </row>
    <row r="1666" spans="1:16">
      <c r="A1666" s="184" t="s">
        <v>2675</v>
      </c>
      <c r="B1666" s="177" t="s">
        <v>1108</v>
      </c>
      <c r="C1666" s="177">
        <v>19860030</v>
      </c>
      <c r="D1666" s="177">
        <v>3</v>
      </c>
      <c r="E1666" s="177">
        <v>5</v>
      </c>
      <c r="F1666" s="24" t="s">
        <v>120</v>
      </c>
      <c r="G1666" s="28" t="s">
        <v>997</v>
      </c>
      <c r="H1666" s="32">
        <v>1</v>
      </c>
      <c r="I1666" s="24">
        <v>119</v>
      </c>
      <c r="J1666" s="24" t="s">
        <v>1109</v>
      </c>
      <c r="K1666" s="85">
        <v>127.72</v>
      </c>
      <c r="L1666" s="177">
        <v>54.899000000000001</v>
      </c>
      <c r="M1666" s="178">
        <f>15+D1666*8/3+(E1666/2)*8/3</f>
        <v>29.666666666666668</v>
      </c>
      <c r="N1666" s="178">
        <f>L1666-M1666</f>
        <v>25.232333333333333</v>
      </c>
      <c r="O1666" s="177">
        <f>SUMPRODUCT(TEXT(N1666-{0,5,15,25,35},"0;\0")*{0,2,3,3,7})</f>
        <v>70</v>
      </c>
      <c r="P1666" s="177"/>
    </row>
    <row r="1667" spans="1:16">
      <c r="A1667" s="184" t="s">
        <v>2675</v>
      </c>
      <c r="B1667" s="177"/>
      <c r="C1667" s="177"/>
      <c r="D1667" s="177"/>
      <c r="E1667" s="177"/>
      <c r="F1667" s="24" t="s">
        <v>120</v>
      </c>
      <c r="G1667" s="28" t="s">
        <v>997</v>
      </c>
      <c r="H1667" s="32">
        <v>1</v>
      </c>
      <c r="I1667" s="24">
        <v>120</v>
      </c>
      <c r="J1667" s="24" t="s">
        <v>1110</v>
      </c>
      <c r="K1667" s="85">
        <v>125</v>
      </c>
      <c r="L1667" s="177"/>
      <c r="M1667" s="178"/>
      <c r="N1667" s="178"/>
      <c r="O1667" s="177"/>
      <c r="P1667" s="177"/>
    </row>
    <row r="1668" spans="1:16">
      <c r="A1668" s="184" t="s">
        <v>2675</v>
      </c>
      <c r="B1668" s="177"/>
      <c r="C1668" s="177"/>
      <c r="D1668" s="177"/>
      <c r="E1668" s="177"/>
      <c r="F1668" s="24" t="s">
        <v>120</v>
      </c>
      <c r="G1668" s="28" t="s">
        <v>997</v>
      </c>
      <c r="H1668" s="32">
        <v>1</v>
      </c>
      <c r="I1668" s="24">
        <v>121</v>
      </c>
      <c r="J1668" s="24" t="s">
        <v>1111</v>
      </c>
      <c r="K1668" s="85">
        <v>63.2</v>
      </c>
      <c r="L1668" s="177"/>
      <c r="M1668" s="178"/>
      <c r="N1668" s="178"/>
      <c r="O1668" s="177"/>
      <c r="P1668" s="177"/>
    </row>
    <row r="1669" spans="1:16">
      <c r="A1669" s="184" t="s">
        <v>2675</v>
      </c>
      <c r="B1669" s="177"/>
      <c r="C1669" s="177"/>
      <c r="D1669" s="177"/>
      <c r="E1669" s="177"/>
      <c r="F1669" s="24" t="s">
        <v>88</v>
      </c>
      <c r="G1669" s="28" t="s">
        <v>1068</v>
      </c>
      <c r="H1669" s="32">
        <v>3</v>
      </c>
      <c r="I1669" s="24">
        <v>306</v>
      </c>
      <c r="J1669" s="24" t="s">
        <v>1112</v>
      </c>
      <c r="K1669" s="85">
        <v>20</v>
      </c>
      <c r="L1669" s="177"/>
      <c r="M1669" s="178"/>
      <c r="N1669" s="178"/>
      <c r="O1669" s="177"/>
      <c r="P1669" s="177"/>
    </row>
    <row r="1670" spans="1:16">
      <c r="A1670" s="184" t="s">
        <v>2675</v>
      </c>
      <c r="B1670" s="177" t="s">
        <v>1113</v>
      </c>
      <c r="C1670" s="177">
        <v>20000017</v>
      </c>
      <c r="D1670" s="177">
        <v>3</v>
      </c>
      <c r="E1670" s="177">
        <v>4</v>
      </c>
      <c r="F1670" s="24" t="s">
        <v>120</v>
      </c>
      <c r="G1670" s="28" t="s">
        <v>997</v>
      </c>
      <c r="H1670" s="32">
        <v>1</v>
      </c>
      <c r="I1670" s="24">
        <v>119</v>
      </c>
      <c r="J1670" s="24" t="s">
        <v>1109</v>
      </c>
      <c r="K1670" s="85">
        <v>127.72</v>
      </c>
      <c r="L1670" s="177">
        <v>51.74</v>
      </c>
      <c r="M1670" s="178">
        <f>15+D1670*8/3+(E1670/2)*8/3</f>
        <v>28.333333333333332</v>
      </c>
      <c r="N1670" s="178">
        <f>L1670-M1670</f>
        <v>23.40666666666667</v>
      </c>
      <c r="O1670" s="177">
        <f>SUMPRODUCT(TEXT(N1670-{0,5,15,25,35},"0;\0")*{0,2,3,3,7})</f>
        <v>60</v>
      </c>
      <c r="P1670" s="177"/>
    </row>
    <row r="1671" spans="1:16">
      <c r="A1671" s="184" t="s">
        <v>2675</v>
      </c>
      <c r="B1671" s="177"/>
      <c r="C1671" s="177"/>
      <c r="D1671" s="177"/>
      <c r="E1671" s="177"/>
      <c r="F1671" s="24" t="s">
        <v>120</v>
      </c>
      <c r="G1671" s="28" t="s">
        <v>997</v>
      </c>
      <c r="H1671" s="32">
        <v>1</v>
      </c>
      <c r="I1671" s="24">
        <v>120</v>
      </c>
      <c r="J1671" s="24" t="s">
        <v>1110</v>
      </c>
      <c r="K1671" s="85">
        <v>125</v>
      </c>
      <c r="L1671" s="177"/>
      <c r="M1671" s="178"/>
      <c r="N1671" s="178"/>
      <c r="O1671" s="177"/>
      <c r="P1671" s="177"/>
    </row>
    <row r="1672" spans="1:16">
      <c r="A1672" s="184" t="s">
        <v>2675</v>
      </c>
      <c r="B1672" s="177"/>
      <c r="C1672" s="177"/>
      <c r="D1672" s="177"/>
      <c r="E1672" s="177"/>
      <c r="F1672" s="24" t="s">
        <v>120</v>
      </c>
      <c r="G1672" s="28" t="s">
        <v>997</v>
      </c>
      <c r="H1672" s="32">
        <v>1</v>
      </c>
      <c r="I1672" s="24">
        <v>121</v>
      </c>
      <c r="J1672" s="24" t="s">
        <v>1111</v>
      </c>
      <c r="K1672" s="85">
        <v>63.2</v>
      </c>
      <c r="L1672" s="177"/>
      <c r="M1672" s="178"/>
      <c r="N1672" s="178"/>
      <c r="O1672" s="177"/>
      <c r="P1672" s="177"/>
    </row>
    <row r="1673" spans="1:16">
      <c r="A1673" s="184" t="s">
        <v>2675</v>
      </c>
      <c r="B1673" s="177"/>
      <c r="C1673" s="177"/>
      <c r="D1673" s="177"/>
      <c r="E1673" s="177"/>
      <c r="F1673" s="24" t="s">
        <v>88</v>
      </c>
      <c r="G1673" s="28" t="s">
        <v>1068</v>
      </c>
      <c r="H1673" s="32">
        <v>3</v>
      </c>
      <c r="I1673" s="24">
        <v>304</v>
      </c>
      <c r="J1673" s="24" t="s">
        <v>1106</v>
      </c>
      <c r="K1673" s="85">
        <v>20</v>
      </c>
      <c r="L1673" s="177"/>
      <c r="M1673" s="178"/>
      <c r="N1673" s="178"/>
      <c r="O1673" s="177"/>
      <c r="P1673" s="177"/>
    </row>
    <row r="1674" spans="1:16">
      <c r="A1674" s="184" t="s">
        <v>2675</v>
      </c>
      <c r="B1674" s="177" t="s">
        <v>1114</v>
      </c>
      <c r="C1674" s="177">
        <v>20070054</v>
      </c>
      <c r="D1674" s="177">
        <v>5</v>
      </c>
      <c r="E1674" s="177">
        <v>7</v>
      </c>
      <c r="F1674" s="24" t="s">
        <v>120</v>
      </c>
      <c r="G1674" s="28" t="s">
        <v>997</v>
      </c>
      <c r="H1674" s="32">
        <v>1</v>
      </c>
      <c r="I1674" s="24">
        <v>119</v>
      </c>
      <c r="J1674" s="24" t="s">
        <v>1109</v>
      </c>
      <c r="K1674" s="85">
        <v>127.72</v>
      </c>
      <c r="L1674" s="177">
        <v>60.723999999999997</v>
      </c>
      <c r="M1674" s="178">
        <f>15+D1674*8/3+(E1674/2)*8/3</f>
        <v>37.666666666666671</v>
      </c>
      <c r="N1674" s="178">
        <f>L1674-M1674</f>
        <v>23.057333333333325</v>
      </c>
      <c r="O1674" s="177">
        <f>SUMPRODUCT(TEXT(N1674-{0,5,15,25,35},"0;\0")*{0,2,3,3,7})</f>
        <v>60</v>
      </c>
      <c r="P1674" s="177" t="s">
        <v>1071</v>
      </c>
    </row>
    <row r="1675" spans="1:16">
      <c r="A1675" s="184" t="s">
        <v>2675</v>
      </c>
      <c r="B1675" s="177"/>
      <c r="C1675" s="177"/>
      <c r="D1675" s="177"/>
      <c r="E1675" s="177"/>
      <c r="F1675" s="24" t="s">
        <v>120</v>
      </c>
      <c r="G1675" s="28" t="s">
        <v>997</v>
      </c>
      <c r="H1675" s="32">
        <v>1</v>
      </c>
      <c r="I1675" s="24">
        <v>120</v>
      </c>
      <c r="J1675" s="24" t="s">
        <v>1110</v>
      </c>
      <c r="K1675" s="85">
        <v>125</v>
      </c>
      <c r="L1675" s="177"/>
      <c r="M1675" s="178"/>
      <c r="N1675" s="178"/>
      <c r="O1675" s="177"/>
      <c r="P1675" s="177"/>
    </row>
    <row r="1676" spans="1:16">
      <c r="A1676" s="184" t="s">
        <v>2675</v>
      </c>
      <c r="B1676" s="177"/>
      <c r="C1676" s="177"/>
      <c r="D1676" s="177"/>
      <c r="E1676" s="177"/>
      <c r="F1676" s="24" t="s">
        <v>120</v>
      </c>
      <c r="G1676" s="28" t="s">
        <v>997</v>
      </c>
      <c r="H1676" s="32">
        <v>1</v>
      </c>
      <c r="I1676" s="24">
        <v>121</v>
      </c>
      <c r="J1676" s="24" t="s">
        <v>1111</v>
      </c>
      <c r="K1676" s="85">
        <v>63.2</v>
      </c>
      <c r="L1676" s="177"/>
      <c r="M1676" s="178"/>
      <c r="N1676" s="178"/>
      <c r="O1676" s="177"/>
      <c r="P1676" s="177"/>
    </row>
    <row r="1677" spans="1:16">
      <c r="A1677" s="184" t="s">
        <v>2675</v>
      </c>
      <c r="B1677" s="177"/>
      <c r="C1677" s="177"/>
      <c r="D1677" s="177"/>
      <c r="E1677" s="177"/>
      <c r="F1677" s="24" t="s">
        <v>88</v>
      </c>
      <c r="G1677" s="28" t="s">
        <v>1068</v>
      </c>
      <c r="H1677" s="32">
        <v>3</v>
      </c>
      <c r="I1677" s="24">
        <v>304</v>
      </c>
      <c r="J1677" s="24" t="s">
        <v>1106</v>
      </c>
      <c r="K1677" s="85">
        <v>20</v>
      </c>
      <c r="L1677" s="177"/>
      <c r="M1677" s="178"/>
      <c r="N1677" s="178"/>
      <c r="O1677" s="177"/>
      <c r="P1677" s="177"/>
    </row>
    <row r="1678" spans="1:16">
      <c r="A1678" s="184" t="s">
        <v>2675</v>
      </c>
      <c r="B1678" s="177" t="s">
        <v>1115</v>
      </c>
      <c r="C1678" s="177">
        <v>20110047</v>
      </c>
      <c r="D1678" s="177">
        <v>0</v>
      </c>
      <c r="E1678" s="177">
        <v>3</v>
      </c>
      <c r="F1678" s="24" t="s">
        <v>120</v>
      </c>
      <c r="G1678" s="28" t="s">
        <v>997</v>
      </c>
      <c r="H1678" s="32">
        <v>1</v>
      </c>
      <c r="I1678" s="24">
        <v>119</v>
      </c>
      <c r="J1678" s="24" t="s">
        <v>1109</v>
      </c>
      <c r="K1678" s="85">
        <v>127.72</v>
      </c>
      <c r="L1678" s="177">
        <v>41.99</v>
      </c>
      <c r="M1678" s="178">
        <f>15+D1678*8/3+(E1678/2)*8/3</f>
        <v>19</v>
      </c>
      <c r="N1678" s="178">
        <f>L1678-M1678</f>
        <v>22.990000000000002</v>
      </c>
      <c r="O1678" s="177">
        <f>SUMPRODUCT(TEXT(N1678-{0,5,15,25,35},"0;\0")*{0,2,3,3,7})</f>
        <v>60</v>
      </c>
      <c r="P1678" s="177"/>
    </row>
    <row r="1679" spans="1:16">
      <c r="A1679" s="184" t="s">
        <v>2675</v>
      </c>
      <c r="B1679" s="177"/>
      <c r="C1679" s="177"/>
      <c r="D1679" s="177"/>
      <c r="E1679" s="177"/>
      <c r="F1679" s="24" t="s">
        <v>120</v>
      </c>
      <c r="G1679" s="28" t="s">
        <v>997</v>
      </c>
      <c r="H1679" s="32">
        <v>1</v>
      </c>
      <c r="I1679" s="24">
        <v>120</v>
      </c>
      <c r="J1679" s="24" t="s">
        <v>1110</v>
      </c>
      <c r="K1679" s="85">
        <v>125</v>
      </c>
      <c r="L1679" s="177"/>
      <c r="M1679" s="178"/>
      <c r="N1679" s="178"/>
      <c r="O1679" s="177"/>
      <c r="P1679" s="177"/>
    </row>
    <row r="1680" spans="1:16">
      <c r="A1680" s="184" t="s">
        <v>2675</v>
      </c>
      <c r="B1680" s="177"/>
      <c r="C1680" s="177"/>
      <c r="D1680" s="177"/>
      <c r="E1680" s="177"/>
      <c r="F1680" s="24" t="s">
        <v>120</v>
      </c>
      <c r="G1680" s="28" t="s">
        <v>997</v>
      </c>
      <c r="H1680" s="32">
        <v>1</v>
      </c>
      <c r="I1680" s="24">
        <v>121</v>
      </c>
      <c r="J1680" s="24" t="s">
        <v>1111</v>
      </c>
      <c r="K1680" s="85">
        <v>63.2</v>
      </c>
      <c r="L1680" s="177"/>
      <c r="M1680" s="178"/>
      <c r="N1680" s="178"/>
      <c r="O1680" s="177"/>
      <c r="P1680" s="177"/>
    </row>
    <row r="1681" spans="1:16">
      <c r="A1681" s="184" t="s">
        <v>2675</v>
      </c>
      <c r="B1681" s="177"/>
      <c r="C1681" s="177"/>
      <c r="D1681" s="177"/>
      <c r="E1681" s="177"/>
      <c r="F1681" s="24" t="s">
        <v>88</v>
      </c>
      <c r="G1681" s="24" t="s">
        <v>1068</v>
      </c>
      <c r="H1681" s="24">
        <v>3</v>
      </c>
      <c r="I1681" s="24">
        <v>303</v>
      </c>
      <c r="J1681" s="24" t="s">
        <v>1106</v>
      </c>
      <c r="K1681" s="85">
        <v>21</v>
      </c>
      <c r="L1681" s="177"/>
      <c r="M1681" s="178"/>
      <c r="N1681" s="178"/>
      <c r="O1681" s="177"/>
      <c r="P1681" s="177"/>
    </row>
    <row r="1682" spans="1:16">
      <c r="A1682" s="184" t="s">
        <v>2675</v>
      </c>
      <c r="B1682" s="177" t="s">
        <v>1116</v>
      </c>
      <c r="C1682" s="177">
        <v>20060012</v>
      </c>
      <c r="D1682" s="177">
        <v>0</v>
      </c>
      <c r="E1682" s="177">
        <v>6</v>
      </c>
      <c r="F1682" s="24" t="s">
        <v>120</v>
      </c>
      <c r="G1682" s="28" t="s">
        <v>997</v>
      </c>
      <c r="H1682" s="32">
        <v>1</v>
      </c>
      <c r="I1682" s="24">
        <v>119</v>
      </c>
      <c r="J1682" s="24" t="s">
        <v>1109</v>
      </c>
      <c r="K1682" s="85">
        <v>127.72</v>
      </c>
      <c r="L1682" s="177">
        <v>47.99</v>
      </c>
      <c r="M1682" s="178">
        <f>15+D1682*8/3+(E1682/2)*8/3</f>
        <v>23</v>
      </c>
      <c r="N1682" s="178">
        <f>L1682-M1682</f>
        <v>24.990000000000002</v>
      </c>
      <c r="O1682" s="177">
        <f>SUMPRODUCT(TEXT(N1682-{0,5,15,25,35},"0;\0")*{0,2,3,3,7})</f>
        <v>70</v>
      </c>
      <c r="P1682" s="177"/>
    </row>
    <row r="1683" spans="1:16">
      <c r="A1683" s="184" t="s">
        <v>2675</v>
      </c>
      <c r="B1683" s="177"/>
      <c r="C1683" s="177"/>
      <c r="D1683" s="177"/>
      <c r="E1683" s="177"/>
      <c r="F1683" s="24" t="s">
        <v>120</v>
      </c>
      <c r="G1683" s="28" t="s">
        <v>997</v>
      </c>
      <c r="H1683" s="32">
        <v>1</v>
      </c>
      <c r="I1683" s="24">
        <v>120</v>
      </c>
      <c r="J1683" s="24" t="s">
        <v>1110</v>
      </c>
      <c r="K1683" s="85">
        <v>125</v>
      </c>
      <c r="L1683" s="177"/>
      <c r="M1683" s="178"/>
      <c r="N1683" s="178"/>
      <c r="O1683" s="177"/>
      <c r="P1683" s="177"/>
    </row>
    <row r="1684" spans="1:16">
      <c r="A1684" s="184" t="s">
        <v>2675</v>
      </c>
      <c r="B1684" s="177"/>
      <c r="C1684" s="177"/>
      <c r="D1684" s="177"/>
      <c r="E1684" s="177"/>
      <c r="F1684" s="24" t="s">
        <v>120</v>
      </c>
      <c r="G1684" s="28" t="s">
        <v>997</v>
      </c>
      <c r="H1684" s="32">
        <v>1</v>
      </c>
      <c r="I1684" s="24">
        <v>121</v>
      </c>
      <c r="J1684" s="24" t="s">
        <v>1111</v>
      </c>
      <c r="K1684" s="85">
        <v>63.2</v>
      </c>
      <c r="L1684" s="177"/>
      <c r="M1684" s="178"/>
      <c r="N1684" s="178"/>
      <c r="O1684" s="177"/>
      <c r="P1684" s="177"/>
    </row>
    <row r="1685" spans="1:16">
      <c r="A1685" s="184" t="s">
        <v>2675</v>
      </c>
      <c r="B1685" s="177"/>
      <c r="C1685" s="177"/>
      <c r="D1685" s="177"/>
      <c r="E1685" s="177"/>
      <c r="F1685" s="24" t="s">
        <v>88</v>
      </c>
      <c r="G1685" s="24" t="s">
        <v>1068</v>
      </c>
      <c r="H1685" s="24">
        <v>3</v>
      </c>
      <c r="I1685" s="24">
        <v>303</v>
      </c>
      <c r="J1685" s="24" t="s">
        <v>1106</v>
      </c>
      <c r="K1685" s="85">
        <v>21</v>
      </c>
      <c r="L1685" s="177"/>
      <c r="M1685" s="178"/>
      <c r="N1685" s="178"/>
      <c r="O1685" s="177"/>
      <c r="P1685" s="177"/>
    </row>
    <row r="1686" spans="1:16">
      <c r="A1686" s="184" t="s">
        <v>2675</v>
      </c>
      <c r="B1686" s="177" t="s">
        <v>1117</v>
      </c>
      <c r="C1686" s="177">
        <v>20100014</v>
      </c>
      <c r="D1686" s="177">
        <v>0</v>
      </c>
      <c r="E1686" s="177">
        <v>0</v>
      </c>
      <c r="F1686" s="24" t="s">
        <v>120</v>
      </c>
      <c r="G1686" s="28" t="s">
        <v>997</v>
      </c>
      <c r="H1686" s="32">
        <v>1</v>
      </c>
      <c r="I1686" s="24">
        <v>119</v>
      </c>
      <c r="J1686" s="24" t="s">
        <v>1109</v>
      </c>
      <c r="K1686" s="85">
        <v>127.72</v>
      </c>
      <c r="L1686" s="177">
        <v>40.067</v>
      </c>
      <c r="M1686" s="178">
        <f>15+D1686*8/3+(E1686/2)*8/3</f>
        <v>15</v>
      </c>
      <c r="N1686" s="178">
        <f>L1686-M1686</f>
        <v>25.067</v>
      </c>
      <c r="O1686" s="177">
        <f>SUMPRODUCT(TEXT(N1686-{0,5,15,25,35},"0;\0")*{0,2,3,3,7})</f>
        <v>70</v>
      </c>
      <c r="P1686" s="177"/>
    </row>
    <row r="1687" spans="1:16">
      <c r="A1687" s="184" t="s">
        <v>1849</v>
      </c>
      <c r="B1687" s="177"/>
      <c r="C1687" s="177"/>
      <c r="D1687" s="177"/>
      <c r="E1687" s="177"/>
      <c r="F1687" s="24" t="s">
        <v>120</v>
      </c>
      <c r="G1687" s="28" t="s">
        <v>997</v>
      </c>
      <c r="H1687" s="32">
        <v>1</v>
      </c>
      <c r="I1687" s="24">
        <v>120</v>
      </c>
      <c r="J1687" s="24" t="s">
        <v>1110</v>
      </c>
      <c r="K1687" s="85">
        <v>125</v>
      </c>
      <c r="L1687" s="177"/>
      <c r="M1687" s="178"/>
      <c r="N1687" s="178"/>
      <c r="O1687" s="177"/>
      <c r="P1687" s="177"/>
    </row>
    <row r="1688" spans="1:16">
      <c r="A1688" s="184" t="s">
        <v>2675</v>
      </c>
      <c r="B1688" s="177"/>
      <c r="C1688" s="177"/>
      <c r="D1688" s="177"/>
      <c r="E1688" s="177"/>
      <c r="F1688" s="24" t="s">
        <v>120</v>
      </c>
      <c r="G1688" s="28" t="s">
        <v>997</v>
      </c>
      <c r="H1688" s="32">
        <v>1</v>
      </c>
      <c r="I1688" s="24">
        <v>121</v>
      </c>
      <c r="J1688" s="24" t="s">
        <v>1111</v>
      </c>
      <c r="K1688" s="85">
        <v>63.2</v>
      </c>
      <c r="L1688" s="177"/>
      <c r="M1688" s="178"/>
      <c r="N1688" s="178"/>
      <c r="O1688" s="177"/>
      <c r="P1688" s="177"/>
    </row>
    <row r="1689" spans="1:16">
      <c r="A1689" s="184" t="s">
        <v>2675</v>
      </c>
      <c r="B1689" s="177" t="s">
        <v>1118</v>
      </c>
      <c r="C1689" s="177">
        <v>20020073</v>
      </c>
      <c r="D1689" s="177">
        <v>3</v>
      </c>
      <c r="E1689" s="177">
        <v>7</v>
      </c>
      <c r="F1689" s="24" t="s">
        <v>120</v>
      </c>
      <c r="G1689" s="24" t="s">
        <v>1062</v>
      </c>
      <c r="H1689" s="24">
        <v>5</v>
      </c>
      <c r="I1689" s="24">
        <v>504</v>
      </c>
      <c r="J1689" s="24" t="s">
        <v>1119</v>
      </c>
      <c r="K1689" s="85">
        <v>83.84</v>
      </c>
      <c r="L1689" s="177">
        <v>51.25</v>
      </c>
      <c r="M1689" s="178">
        <f>15+D1689*8/3+(E1689/2)*8/3</f>
        <v>32.333333333333336</v>
      </c>
      <c r="N1689" s="178">
        <f>L1689-M1689</f>
        <v>18.916666666666664</v>
      </c>
      <c r="O1689" s="177">
        <f>SUMPRODUCT(TEXT(N1689-{0,5,15,25,35},"0;\0")*{0,2,3,3,7})</f>
        <v>40</v>
      </c>
      <c r="P1689" s="177"/>
    </row>
    <row r="1690" spans="1:16">
      <c r="A1690" s="184" t="s">
        <v>2675</v>
      </c>
      <c r="B1690" s="177"/>
      <c r="C1690" s="177"/>
      <c r="D1690" s="177"/>
      <c r="E1690" s="177"/>
      <c r="F1690" s="24" t="s">
        <v>88</v>
      </c>
      <c r="G1690" s="24" t="s">
        <v>1068</v>
      </c>
      <c r="H1690" s="24">
        <v>3</v>
      </c>
      <c r="I1690" s="24">
        <v>303</v>
      </c>
      <c r="J1690" s="24" t="s">
        <v>1106</v>
      </c>
      <c r="K1690" s="85">
        <v>21</v>
      </c>
      <c r="L1690" s="177"/>
      <c r="M1690" s="178"/>
      <c r="N1690" s="178"/>
      <c r="O1690" s="177"/>
      <c r="P1690" s="177"/>
    </row>
    <row r="1691" spans="1:16">
      <c r="A1691" s="184" t="s">
        <v>2675</v>
      </c>
      <c r="B1691" s="177"/>
      <c r="C1691" s="177"/>
      <c r="D1691" s="177"/>
      <c r="E1691" s="177"/>
      <c r="F1691" s="24" t="s">
        <v>120</v>
      </c>
      <c r="G1691" s="28" t="s">
        <v>997</v>
      </c>
      <c r="H1691" s="32">
        <v>1</v>
      </c>
      <c r="I1691" s="24">
        <v>119</v>
      </c>
      <c r="J1691" s="24" t="s">
        <v>1109</v>
      </c>
      <c r="K1691" s="85">
        <v>127.72</v>
      </c>
      <c r="L1691" s="177"/>
      <c r="M1691" s="178"/>
      <c r="N1691" s="178"/>
      <c r="O1691" s="177"/>
      <c r="P1691" s="177"/>
    </row>
    <row r="1692" spans="1:16">
      <c r="A1692" s="184" t="s">
        <v>2675</v>
      </c>
      <c r="B1692" s="177"/>
      <c r="C1692" s="177"/>
      <c r="D1692" s="177"/>
      <c r="E1692" s="177"/>
      <c r="F1692" s="24" t="s">
        <v>120</v>
      </c>
      <c r="G1692" s="28" t="s">
        <v>997</v>
      </c>
      <c r="H1692" s="32">
        <v>1</v>
      </c>
      <c r="I1692" s="24">
        <v>120</v>
      </c>
      <c r="J1692" s="24" t="s">
        <v>1110</v>
      </c>
      <c r="K1692" s="85">
        <v>125</v>
      </c>
      <c r="L1692" s="177"/>
      <c r="M1692" s="178"/>
      <c r="N1692" s="178"/>
      <c r="O1692" s="177"/>
      <c r="P1692" s="177"/>
    </row>
    <row r="1693" spans="1:16">
      <c r="A1693" s="184" t="s">
        <v>2675</v>
      </c>
      <c r="B1693" s="177"/>
      <c r="C1693" s="177"/>
      <c r="D1693" s="177"/>
      <c r="E1693" s="177"/>
      <c r="F1693" s="24" t="s">
        <v>120</v>
      </c>
      <c r="G1693" s="28" t="s">
        <v>997</v>
      </c>
      <c r="H1693" s="32">
        <v>1</v>
      </c>
      <c r="I1693" s="24">
        <v>121</v>
      </c>
      <c r="J1693" s="24" t="s">
        <v>1111</v>
      </c>
      <c r="K1693" s="85">
        <v>63.2</v>
      </c>
      <c r="L1693" s="177"/>
      <c r="M1693" s="178"/>
      <c r="N1693" s="178"/>
      <c r="O1693" s="177"/>
      <c r="P1693" s="177"/>
    </row>
    <row r="1694" spans="1:16">
      <c r="A1694" s="184" t="s">
        <v>2675</v>
      </c>
      <c r="B1694" s="177" t="s">
        <v>1120</v>
      </c>
      <c r="C1694" s="177">
        <v>20110138</v>
      </c>
      <c r="D1694" s="177">
        <v>2</v>
      </c>
      <c r="E1694" s="177">
        <v>4</v>
      </c>
      <c r="F1694" s="24" t="s">
        <v>120</v>
      </c>
      <c r="G1694" s="24" t="s">
        <v>1062</v>
      </c>
      <c r="H1694" s="24">
        <v>5</v>
      </c>
      <c r="I1694" s="24">
        <v>504</v>
      </c>
      <c r="J1694" s="24" t="s">
        <v>1119</v>
      </c>
      <c r="K1694" s="85">
        <v>83.84</v>
      </c>
      <c r="L1694" s="177">
        <v>46.65</v>
      </c>
      <c r="M1694" s="178">
        <f>15+D1694*8/3+(E1694/2)*8/3</f>
        <v>25.666666666666664</v>
      </c>
      <c r="N1694" s="178">
        <f>L1694-M1694</f>
        <v>20.983333333333334</v>
      </c>
      <c r="O1694" s="177">
        <f>SUMPRODUCT(TEXT(N1694-{0,5,15,25,35},"0;\0")*{0,2,3,3,7})</f>
        <v>50</v>
      </c>
      <c r="P1694" s="177"/>
    </row>
    <row r="1695" spans="1:16">
      <c r="A1695" s="184" t="s">
        <v>2689</v>
      </c>
      <c r="B1695" s="177"/>
      <c r="C1695" s="177"/>
      <c r="D1695" s="177"/>
      <c r="E1695" s="177"/>
      <c r="F1695" s="24" t="s">
        <v>88</v>
      </c>
      <c r="G1695" s="24" t="s">
        <v>1068</v>
      </c>
      <c r="H1695" s="24">
        <v>3</v>
      </c>
      <c r="I1695" s="24">
        <v>303</v>
      </c>
      <c r="J1695" s="24" t="s">
        <v>1106</v>
      </c>
      <c r="K1695" s="85">
        <v>21</v>
      </c>
      <c r="L1695" s="177"/>
      <c r="M1695" s="178"/>
      <c r="N1695" s="178"/>
      <c r="O1695" s="177"/>
      <c r="P1695" s="177"/>
    </row>
    <row r="1696" spans="1:16">
      <c r="A1696" s="184" t="s">
        <v>2689</v>
      </c>
      <c r="B1696" s="177"/>
      <c r="C1696" s="177"/>
      <c r="D1696" s="177"/>
      <c r="E1696" s="177"/>
      <c r="F1696" s="24" t="s">
        <v>120</v>
      </c>
      <c r="G1696" s="28" t="s">
        <v>997</v>
      </c>
      <c r="H1696" s="32">
        <v>1</v>
      </c>
      <c r="I1696" s="24">
        <v>119</v>
      </c>
      <c r="J1696" s="24" t="s">
        <v>1109</v>
      </c>
      <c r="K1696" s="85">
        <v>127.72</v>
      </c>
      <c r="L1696" s="177"/>
      <c r="M1696" s="178"/>
      <c r="N1696" s="178"/>
      <c r="O1696" s="177"/>
      <c r="P1696" s="177"/>
    </row>
    <row r="1697" spans="1:16">
      <c r="A1697" s="184" t="s">
        <v>2675</v>
      </c>
      <c r="B1697" s="177"/>
      <c r="C1697" s="177"/>
      <c r="D1697" s="177"/>
      <c r="E1697" s="177"/>
      <c r="F1697" s="24" t="s">
        <v>120</v>
      </c>
      <c r="G1697" s="28" t="s">
        <v>997</v>
      </c>
      <c r="H1697" s="32">
        <v>1</v>
      </c>
      <c r="I1697" s="24">
        <v>120</v>
      </c>
      <c r="J1697" s="24" t="s">
        <v>1110</v>
      </c>
      <c r="K1697" s="85">
        <v>125</v>
      </c>
      <c r="L1697" s="177"/>
      <c r="M1697" s="178"/>
      <c r="N1697" s="178"/>
      <c r="O1697" s="177"/>
      <c r="P1697" s="177"/>
    </row>
    <row r="1698" spans="1:16">
      <c r="A1698" s="184" t="s">
        <v>2675</v>
      </c>
      <c r="B1698" s="177"/>
      <c r="C1698" s="177"/>
      <c r="D1698" s="177"/>
      <c r="E1698" s="177"/>
      <c r="F1698" s="24" t="s">
        <v>120</v>
      </c>
      <c r="G1698" s="28" t="s">
        <v>997</v>
      </c>
      <c r="H1698" s="32">
        <v>1</v>
      </c>
      <c r="I1698" s="24">
        <v>121</v>
      </c>
      <c r="J1698" s="24" t="s">
        <v>1111</v>
      </c>
      <c r="K1698" s="85">
        <v>63.2</v>
      </c>
      <c r="L1698" s="177"/>
      <c r="M1698" s="178"/>
      <c r="N1698" s="178"/>
      <c r="O1698" s="177"/>
      <c r="P1698" s="177"/>
    </row>
    <row r="1699" spans="1:16">
      <c r="A1699" s="184" t="s">
        <v>2675</v>
      </c>
      <c r="B1699" s="177" t="s">
        <v>1121</v>
      </c>
      <c r="C1699" s="177">
        <v>19870013</v>
      </c>
      <c r="D1699" s="177">
        <v>0</v>
      </c>
      <c r="E1699" s="177">
        <v>0</v>
      </c>
      <c r="F1699" s="24" t="s">
        <v>120</v>
      </c>
      <c r="G1699" s="24" t="s">
        <v>1062</v>
      </c>
      <c r="H1699" s="24">
        <v>5</v>
      </c>
      <c r="I1699" s="24">
        <v>504</v>
      </c>
      <c r="J1699" s="24" t="s">
        <v>1119</v>
      </c>
      <c r="K1699" s="85">
        <v>83.84</v>
      </c>
      <c r="L1699" s="177">
        <v>40.450000000000003</v>
      </c>
      <c r="M1699" s="178">
        <f>15+D1699*8/3+(E1699/2)*8/3</f>
        <v>15</v>
      </c>
      <c r="N1699" s="178">
        <f>L1699-M1699</f>
        <v>25.450000000000003</v>
      </c>
      <c r="O1699" s="177">
        <f>SUMPRODUCT(TEXT(N1699-{0,5,15,25,35},"0;\0")*{0,2,3,3,7})</f>
        <v>70</v>
      </c>
      <c r="P1699" s="177"/>
    </row>
    <row r="1700" spans="1:16">
      <c r="A1700" s="184" t="s">
        <v>2690</v>
      </c>
      <c r="B1700" s="177"/>
      <c r="C1700" s="177"/>
      <c r="D1700" s="177"/>
      <c r="E1700" s="177"/>
      <c r="F1700" s="24" t="s">
        <v>120</v>
      </c>
      <c r="G1700" s="28" t="s">
        <v>997</v>
      </c>
      <c r="H1700" s="32">
        <v>1</v>
      </c>
      <c r="I1700" s="24">
        <v>119</v>
      </c>
      <c r="J1700" s="24" t="s">
        <v>1109</v>
      </c>
      <c r="K1700" s="85">
        <v>127.72</v>
      </c>
      <c r="L1700" s="177"/>
      <c r="M1700" s="178"/>
      <c r="N1700" s="178"/>
      <c r="O1700" s="177"/>
      <c r="P1700" s="177"/>
    </row>
    <row r="1701" spans="1:16">
      <c r="A1701" s="184" t="s">
        <v>2675</v>
      </c>
      <c r="B1701" s="177"/>
      <c r="C1701" s="177"/>
      <c r="D1701" s="177"/>
      <c r="E1701" s="177"/>
      <c r="F1701" s="24" t="s">
        <v>120</v>
      </c>
      <c r="G1701" s="28" t="s">
        <v>997</v>
      </c>
      <c r="H1701" s="32">
        <v>1</v>
      </c>
      <c r="I1701" s="24">
        <v>120</v>
      </c>
      <c r="J1701" s="24" t="s">
        <v>1110</v>
      </c>
      <c r="K1701" s="85">
        <v>125</v>
      </c>
      <c r="L1701" s="177"/>
      <c r="M1701" s="178"/>
      <c r="N1701" s="178"/>
      <c r="O1701" s="177"/>
      <c r="P1701" s="177"/>
    </row>
    <row r="1702" spans="1:16">
      <c r="A1702" s="184" t="s">
        <v>2675</v>
      </c>
      <c r="B1702" s="177"/>
      <c r="C1702" s="177"/>
      <c r="D1702" s="177"/>
      <c r="E1702" s="177"/>
      <c r="F1702" s="24" t="s">
        <v>120</v>
      </c>
      <c r="G1702" s="28" t="s">
        <v>997</v>
      </c>
      <c r="H1702" s="32">
        <v>1</v>
      </c>
      <c r="I1702" s="24">
        <v>121</v>
      </c>
      <c r="J1702" s="24" t="s">
        <v>1111</v>
      </c>
      <c r="K1702" s="85">
        <v>63.2</v>
      </c>
      <c r="L1702" s="177"/>
      <c r="M1702" s="178"/>
      <c r="N1702" s="178"/>
      <c r="O1702" s="177"/>
      <c r="P1702" s="177"/>
    </row>
    <row r="1703" spans="1:16">
      <c r="A1703" s="184" t="s">
        <v>2675</v>
      </c>
      <c r="B1703" s="177" t="s">
        <v>1122</v>
      </c>
      <c r="C1703" s="177">
        <v>20150075</v>
      </c>
      <c r="D1703" s="177">
        <v>2</v>
      </c>
      <c r="E1703" s="177">
        <v>2</v>
      </c>
      <c r="F1703" s="24" t="s">
        <v>120</v>
      </c>
      <c r="G1703" s="28" t="s">
        <v>997</v>
      </c>
      <c r="H1703" s="32">
        <v>3</v>
      </c>
      <c r="I1703" s="24">
        <v>307</v>
      </c>
      <c r="J1703" s="24" t="s">
        <v>1123</v>
      </c>
      <c r="K1703" s="85">
        <v>70.84</v>
      </c>
      <c r="L1703" s="177">
        <v>39.945</v>
      </c>
      <c r="M1703" s="178">
        <f>15+D1703*8/3+(E1703/2)*8/3</f>
        <v>23</v>
      </c>
      <c r="N1703" s="178">
        <f>L1703-M1703</f>
        <v>16.945</v>
      </c>
      <c r="O1703" s="177">
        <f>SUMPRODUCT(TEXT(N1703-{0,5,15,25,35},"0;\0")*{0,2,3,3,7})</f>
        <v>30</v>
      </c>
      <c r="P1703" s="177" t="s">
        <v>1071</v>
      </c>
    </row>
    <row r="1704" spans="1:16">
      <c r="A1704" s="184" t="s">
        <v>2675</v>
      </c>
      <c r="B1704" s="177"/>
      <c r="C1704" s="177"/>
      <c r="D1704" s="177"/>
      <c r="E1704" s="177"/>
      <c r="F1704" s="24" t="s">
        <v>88</v>
      </c>
      <c r="G1704" s="24" t="s">
        <v>1068</v>
      </c>
      <c r="H1704" s="24">
        <v>3</v>
      </c>
      <c r="I1704" s="24">
        <v>305</v>
      </c>
      <c r="J1704" s="24" t="s">
        <v>1069</v>
      </c>
      <c r="K1704" s="85">
        <v>19.71</v>
      </c>
      <c r="L1704" s="177"/>
      <c r="M1704" s="178"/>
      <c r="N1704" s="178"/>
      <c r="O1704" s="177"/>
      <c r="P1704" s="177"/>
    </row>
    <row r="1705" spans="1:16" ht="24">
      <c r="A1705" s="21" t="s">
        <v>2675</v>
      </c>
      <c r="B1705" s="24" t="s">
        <v>1124</v>
      </c>
      <c r="C1705" s="24">
        <v>20150025</v>
      </c>
      <c r="D1705" s="24">
        <v>0</v>
      </c>
      <c r="E1705" s="24">
        <v>4</v>
      </c>
      <c r="F1705" s="24" t="s">
        <v>120</v>
      </c>
      <c r="G1705" s="28" t="s">
        <v>997</v>
      </c>
      <c r="H1705" s="32">
        <v>3</v>
      </c>
      <c r="I1705" s="24">
        <v>307</v>
      </c>
      <c r="J1705" s="24" t="s">
        <v>1123</v>
      </c>
      <c r="K1705" s="85">
        <v>70.84</v>
      </c>
      <c r="L1705" s="24">
        <v>35.82</v>
      </c>
      <c r="M1705" s="25">
        <f>15+D1705*8/3+(E1705/2)*8/3</f>
        <v>20.333333333333332</v>
      </c>
      <c r="N1705" s="25">
        <f>L1705-M1705</f>
        <v>15.486666666666668</v>
      </c>
      <c r="O1705" s="24">
        <f>SUMPRODUCT(TEXT(N1705-{0,5,15,25,35},"0;\0")*{0,2,3,3,7})</f>
        <v>20</v>
      </c>
      <c r="P1705" s="24"/>
    </row>
    <row r="1706" spans="1:16">
      <c r="A1706" s="184" t="s">
        <v>2675</v>
      </c>
      <c r="B1706" s="177" t="s">
        <v>1125</v>
      </c>
      <c r="C1706" s="177">
        <v>19830003</v>
      </c>
      <c r="D1706" s="177">
        <v>11</v>
      </c>
      <c r="E1706" s="177">
        <v>1</v>
      </c>
      <c r="F1706" s="24" t="s">
        <v>120</v>
      </c>
      <c r="G1706" s="28" t="s">
        <v>997</v>
      </c>
      <c r="H1706" s="32">
        <v>2</v>
      </c>
      <c r="I1706" s="24">
        <v>201</v>
      </c>
      <c r="J1706" s="24" t="s">
        <v>1126</v>
      </c>
      <c r="K1706" s="85">
        <v>23.27</v>
      </c>
      <c r="L1706" s="177">
        <v>36.750999999999998</v>
      </c>
      <c r="M1706" s="178">
        <f>15+D1706*8/3+(E1706/2)*8/3</f>
        <v>45.666666666666664</v>
      </c>
      <c r="N1706" s="178">
        <f>L1706-M1706</f>
        <v>-8.9156666666666666</v>
      </c>
      <c r="O1706" s="177">
        <f>SUMPRODUCT(TEXT(N1706-{0,5,15,25,35},"0;\0")*{0,2,3,3,7})</f>
        <v>0</v>
      </c>
      <c r="P1706" s="177"/>
    </row>
    <row r="1707" spans="1:16">
      <c r="A1707" s="184" t="s">
        <v>2675</v>
      </c>
      <c r="B1707" s="177"/>
      <c r="C1707" s="177"/>
      <c r="D1707" s="177"/>
      <c r="E1707" s="177"/>
      <c r="F1707" s="24" t="s">
        <v>120</v>
      </c>
      <c r="G1707" s="28" t="s">
        <v>997</v>
      </c>
      <c r="H1707" s="32">
        <v>2</v>
      </c>
      <c r="I1707" s="24">
        <v>202</v>
      </c>
      <c r="J1707" s="24" t="s">
        <v>1099</v>
      </c>
      <c r="K1707" s="85">
        <v>24.06</v>
      </c>
      <c r="L1707" s="177"/>
      <c r="M1707" s="178"/>
      <c r="N1707" s="178"/>
      <c r="O1707" s="177"/>
      <c r="P1707" s="177"/>
    </row>
    <row r="1708" spans="1:16">
      <c r="A1708" s="184" t="s">
        <v>2675</v>
      </c>
      <c r="B1708" s="177"/>
      <c r="C1708" s="177"/>
      <c r="D1708" s="177"/>
      <c r="E1708" s="177"/>
      <c r="F1708" s="24" t="s">
        <v>120</v>
      </c>
      <c r="G1708" s="28" t="s">
        <v>997</v>
      </c>
      <c r="H1708" s="32">
        <v>2</v>
      </c>
      <c r="I1708" s="24">
        <v>216</v>
      </c>
      <c r="J1708" s="24" t="s">
        <v>1127</v>
      </c>
      <c r="K1708" s="85">
        <v>26.17</v>
      </c>
      <c r="L1708" s="177"/>
      <c r="M1708" s="178"/>
      <c r="N1708" s="178"/>
      <c r="O1708" s="177"/>
      <c r="P1708" s="177"/>
    </row>
    <row r="1709" spans="1:16">
      <c r="A1709" s="184" t="s">
        <v>2675</v>
      </c>
      <c r="B1709" s="177"/>
      <c r="C1709" s="177"/>
      <c r="D1709" s="177"/>
      <c r="E1709" s="177"/>
      <c r="F1709" s="24" t="s">
        <v>120</v>
      </c>
      <c r="G1709" s="28" t="s">
        <v>997</v>
      </c>
      <c r="H1709" s="32">
        <v>2</v>
      </c>
      <c r="I1709" s="24">
        <v>218</v>
      </c>
      <c r="J1709" s="24" t="s">
        <v>1128</v>
      </c>
      <c r="K1709" s="85">
        <v>27.28</v>
      </c>
      <c r="L1709" s="177"/>
      <c r="M1709" s="178"/>
      <c r="N1709" s="178"/>
      <c r="O1709" s="177"/>
      <c r="P1709" s="177"/>
    </row>
    <row r="1710" spans="1:16">
      <c r="A1710" s="184" t="s">
        <v>2675</v>
      </c>
      <c r="B1710" s="177"/>
      <c r="C1710" s="177"/>
      <c r="D1710" s="177"/>
      <c r="E1710" s="177"/>
      <c r="F1710" s="24" t="s">
        <v>120</v>
      </c>
      <c r="G1710" s="28" t="s">
        <v>997</v>
      </c>
      <c r="H1710" s="32">
        <v>2</v>
      </c>
      <c r="I1710" s="24">
        <v>219</v>
      </c>
      <c r="J1710" s="24" t="s">
        <v>1129</v>
      </c>
      <c r="K1710" s="85">
        <v>44.25</v>
      </c>
      <c r="L1710" s="177"/>
      <c r="M1710" s="178"/>
      <c r="N1710" s="178"/>
      <c r="O1710" s="177"/>
      <c r="P1710" s="177"/>
    </row>
    <row r="1711" spans="1:16">
      <c r="A1711" s="184" t="s">
        <v>2675</v>
      </c>
      <c r="B1711" s="177"/>
      <c r="C1711" s="177"/>
      <c r="D1711" s="177"/>
      <c r="E1711" s="177"/>
      <c r="F1711" s="24" t="s">
        <v>88</v>
      </c>
      <c r="G1711" s="24" t="s">
        <v>1068</v>
      </c>
      <c r="H1711" s="24">
        <v>3</v>
      </c>
      <c r="I1711" s="24">
        <v>307</v>
      </c>
      <c r="J1711" s="24" t="s">
        <v>1069</v>
      </c>
      <c r="K1711" s="85">
        <v>21.5</v>
      </c>
      <c r="L1711" s="177"/>
      <c r="M1711" s="178"/>
      <c r="N1711" s="178"/>
      <c r="O1711" s="177"/>
      <c r="P1711" s="177"/>
    </row>
    <row r="1712" spans="1:16">
      <c r="A1712" s="184" t="s">
        <v>2675</v>
      </c>
      <c r="B1712" s="177" t="s">
        <v>1130</v>
      </c>
      <c r="C1712" s="177">
        <v>20090009</v>
      </c>
      <c r="D1712" s="177">
        <v>7</v>
      </c>
      <c r="E1712" s="177">
        <v>0</v>
      </c>
      <c r="F1712" s="24" t="s">
        <v>120</v>
      </c>
      <c r="G1712" s="28" t="s">
        <v>997</v>
      </c>
      <c r="H1712" s="32">
        <v>2</v>
      </c>
      <c r="I1712" s="24">
        <v>201</v>
      </c>
      <c r="J1712" s="24" t="s">
        <v>1126</v>
      </c>
      <c r="K1712" s="85">
        <v>23.27</v>
      </c>
      <c r="L1712" s="177">
        <v>28.672000000000001</v>
      </c>
      <c r="M1712" s="178">
        <f>15+D1712*8/3+(E1712/2)*8/3</f>
        <v>33.666666666666671</v>
      </c>
      <c r="N1712" s="178">
        <f>L1712-M1712</f>
        <v>-4.9946666666666708</v>
      </c>
      <c r="O1712" s="177">
        <f>SUMPRODUCT(TEXT(N1712-{0,5,15,25,35},"0;\0")*{0,2,3,3,7})</f>
        <v>0</v>
      </c>
      <c r="P1712" s="177"/>
    </row>
    <row r="1713" spans="1:16">
      <c r="A1713" s="184" t="s">
        <v>2675</v>
      </c>
      <c r="B1713" s="177"/>
      <c r="C1713" s="177"/>
      <c r="D1713" s="177"/>
      <c r="E1713" s="177"/>
      <c r="F1713" s="24" t="s">
        <v>120</v>
      </c>
      <c r="G1713" s="28" t="s">
        <v>997</v>
      </c>
      <c r="H1713" s="32">
        <v>2</v>
      </c>
      <c r="I1713" s="24">
        <v>202</v>
      </c>
      <c r="J1713" s="24" t="s">
        <v>1099</v>
      </c>
      <c r="K1713" s="85">
        <v>24.06</v>
      </c>
      <c r="L1713" s="177"/>
      <c r="M1713" s="178"/>
      <c r="N1713" s="178"/>
      <c r="O1713" s="177"/>
      <c r="P1713" s="177"/>
    </row>
    <row r="1714" spans="1:16">
      <c r="A1714" s="184" t="s">
        <v>2675</v>
      </c>
      <c r="B1714" s="177"/>
      <c r="C1714" s="177"/>
      <c r="D1714" s="177"/>
      <c r="E1714" s="177"/>
      <c r="F1714" s="24" t="s">
        <v>120</v>
      </c>
      <c r="G1714" s="28" t="s">
        <v>997</v>
      </c>
      <c r="H1714" s="32">
        <v>2</v>
      </c>
      <c r="I1714" s="24">
        <v>216</v>
      </c>
      <c r="J1714" s="24" t="s">
        <v>1127</v>
      </c>
      <c r="K1714" s="85">
        <v>26.17</v>
      </c>
      <c r="L1714" s="177"/>
      <c r="M1714" s="178"/>
      <c r="N1714" s="178"/>
      <c r="O1714" s="177"/>
      <c r="P1714" s="177"/>
    </row>
    <row r="1715" spans="1:16">
      <c r="A1715" s="184" t="s">
        <v>2675</v>
      </c>
      <c r="B1715" s="177"/>
      <c r="C1715" s="177"/>
      <c r="D1715" s="177"/>
      <c r="E1715" s="177"/>
      <c r="F1715" s="24" t="s">
        <v>120</v>
      </c>
      <c r="G1715" s="28" t="s">
        <v>997</v>
      </c>
      <c r="H1715" s="32">
        <v>2</v>
      </c>
      <c r="I1715" s="24">
        <v>218</v>
      </c>
      <c r="J1715" s="24" t="s">
        <v>1128</v>
      </c>
      <c r="K1715" s="85">
        <v>27.28</v>
      </c>
      <c r="L1715" s="177"/>
      <c r="M1715" s="178"/>
      <c r="N1715" s="178"/>
      <c r="O1715" s="177"/>
      <c r="P1715" s="177"/>
    </row>
    <row r="1716" spans="1:16">
      <c r="A1716" s="184" t="s">
        <v>2675</v>
      </c>
      <c r="B1716" s="177"/>
      <c r="C1716" s="177"/>
      <c r="D1716" s="177"/>
      <c r="E1716" s="177"/>
      <c r="F1716" s="24" t="s">
        <v>120</v>
      </c>
      <c r="G1716" s="28" t="s">
        <v>997</v>
      </c>
      <c r="H1716" s="32">
        <v>2</v>
      </c>
      <c r="I1716" s="24">
        <v>219</v>
      </c>
      <c r="J1716" s="24" t="s">
        <v>1129</v>
      </c>
      <c r="K1716" s="85">
        <v>44.25</v>
      </c>
      <c r="L1716" s="177"/>
      <c r="M1716" s="178"/>
      <c r="N1716" s="178"/>
      <c r="O1716" s="177"/>
      <c r="P1716" s="177"/>
    </row>
    <row r="1717" spans="1:16">
      <c r="A1717" s="184" t="s">
        <v>2675</v>
      </c>
      <c r="B1717" s="177"/>
      <c r="C1717" s="177"/>
      <c r="D1717" s="177"/>
      <c r="E1717" s="177"/>
      <c r="F1717" s="24" t="s">
        <v>88</v>
      </c>
      <c r="G1717" s="24" t="s">
        <v>1068</v>
      </c>
      <c r="H1717" s="24">
        <v>3</v>
      </c>
      <c r="I1717" s="24">
        <v>307</v>
      </c>
      <c r="J1717" s="24" t="s">
        <v>1069</v>
      </c>
      <c r="K1717" s="85">
        <v>21.5</v>
      </c>
      <c r="L1717" s="177"/>
      <c r="M1717" s="178"/>
      <c r="N1717" s="178"/>
      <c r="O1717" s="177"/>
      <c r="P1717" s="177"/>
    </row>
    <row r="1718" spans="1:16">
      <c r="A1718" s="184" t="s">
        <v>2675</v>
      </c>
      <c r="B1718" s="177" t="s">
        <v>1131</v>
      </c>
      <c r="C1718" s="177">
        <v>19970037</v>
      </c>
      <c r="D1718" s="177">
        <v>4</v>
      </c>
      <c r="E1718" s="177">
        <v>2</v>
      </c>
      <c r="F1718" s="24" t="s">
        <v>120</v>
      </c>
      <c r="G1718" s="28" t="s">
        <v>997</v>
      </c>
      <c r="H1718" s="32">
        <v>2</v>
      </c>
      <c r="I1718" s="24">
        <v>201</v>
      </c>
      <c r="J1718" s="24" t="s">
        <v>1126</v>
      </c>
      <c r="K1718" s="85">
        <v>23.27</v>
      </c>
      <c r="L1718" s="177">
        <v>28.071999999999999</v>
      </c>
      <c r="M1718" s="178">
        <f>15+D1718*8/3+(E1718/2)*8/3</f>
        <v>28.333333333333332</v>
      </c>
      <c r="N1718" s="178">
        <f>L1718-M1718</f>
        <v>-0.26133333333333297</v>
      </c>
      <c r="O1718" s="177">
        <f>SUMPRODUCT(TEXT(N1718-{0,5,15,25,35},"0;\0")*{0,2,3,3,7})</f>
        <v>0</v>
      </c>
      <c r="P1718" s="177"/>
    </row>
    <row r="1719" spans="1:16">
      <c r="A1719" s="184" t="s">
        <v>2675</v>
      </c>
      <c r="B1719" s="177"/>
      <c r="C1719" s="177"/>
      <c r="D1719" s="177"/>
      <c r="E1719" s="177"/>
      <c r="F1719" s="24" t="s">
        <v>120</v>
      </c>
      <c r="G1719" s="28" t="s">
        <v>997</v>
      </c>
      <c r="H1719" s="32">
        <v>2</v>
      </c>
      <c r="I1719" s="24">
        <v>202</v>
      </c>
      <c r="J1719" s="24" t="s">
        <v>1099</v>
      </c>
      <c r="K1719" s="85">
        <v>24.06</v>
      </c>
      <c r="L1719" s="177"/>
      <c r="M1719" s="178"/>
      <c r="N1719" s="178"/>
      <c r="O1719" s="177"/>
      <c r="P1719" s="177"/>
    </row>
    <row r="1720" spans="1:16">
      <c r="A1720" s="184" t="s">
        <v>2675</v>
      </c>
      <c r="B1720" s="177"/>
      <c r="C1720" s="177"/>
      <c r="D1720" s="177"/>
      <c r="E1720" s="177"/>
      <c r="F1720" s="24" t="s">
        <v>120</v>
      </c>
      <c r="G1720" s="28" t="s">
        <v>997</v>
      </c>
      <c r="H1720" s="32">
        <v>2</v>
      </c>
      <c r="I1720" s="24">
        <v>216</v>
      </c>
      <c r="J1720" s="24" t="s">
        <v>1127</v>
      </c>
      <c r="K1720" s="85">
        <v>26.17</v>
      </c>
      <c r="L1720" s="177"/>
      <c r="M1720" s="178"/>
      <c r="N1720" s="178"/>
      <c r="O1720" s="177"/>
      <c r="P1720" s="177"/>
    </row>
    <row r="1721" spans="1:16">
      <c r="A1721" s="184" t="s">
        <v>2675</v>
      </c>
      <c r="B1721" s="177"/>
      <c r="C1721" s="177"/>
      <c r="D1721" s="177"/>
      <c r="E1721" s="177"/>
      <c r="F1721" s="24" t="s">
        <v>120</v>
      </c>
      <c r="G1721" s="28" t="s">
        <v>997</v>
      </c>
      <c r="H1721" s="32">
        <v>2</v>
      </c>
      <c r="I1721" s="24">
        <v>218</v>
      </c>
      <c r="J1721" s="24" t="s">
        <v>1128</v>
      </c>
      <c r="K1721" s="85">
        <v>27.28</v>
      </c>
      <c r="L1721" s="177"/>
      <c r="M1721" s="178"/>
      <c r="N1721" s="178"/>
      <c r="O1721" s="177"/>
      <c r="P1721" s="177"/>
    </row>
    <row r="1722" spans="1:16">
      <c r="A1722" s="184" t="s">
        <v>2675</v>
      </c>
      <c r="B1722" s="177"/>
      <c r="C1722" s="177"/>
      <c r="D1722" s="177"/>
      <c r="E1722" s="177"/>
      <c r="F1722" s="24" t="s">
        <v>120</v>
      </c>
      <c r="G1722" s="28" t="s">
        <v>997</v>
      </c>
      <c r="H1722" s="32">
        <v>2</v>
      </c>
      <c r="I1722" s="24">
        <v>219</v>
      </c>
      <c r="J1722" s="24" t="s">
        <v>1129</v>
      </c>
      <c r="K1722" s="85">
        <v>44.25</v>
      </c>
      <c r="L1722" s="177"/>
      <c r="M1722" s="178"/>
      <c r="N1722" s="178"/>
      <c r="O1722" s="177"/>
      <c r="P1722" s="177"/>
    </row>
    <row r="1723" spans="1:16">
      <c r="A1723" s="184" t="s">
        <v>2675</v>
      </c>
      <c r="B1723" s="177"/>
      <c r="C1723" s="177"/>
      <c r="D1723" s="177"/>
      <c r="E1723" s="177"/>
      <c r="F1723" s="24" t="s">
        <v>88</v>
      </c>
      <c r="G1723" s="24" t="s">
        <v>1068</v>
      </c>
      <c r="H1723" s="24">
        <v>3</v>
      </c>
      <c r="I1723" s="24">
        <v>307</v>
      </c>
      <c r="J1723" s="24" t="s">
        <v>1069</v>
      </c>
      <c r="K1723" s="85">
        <v>21.5</v>
      </c>
      <c r="L1723" s="177"/>
      <c r="M1723" s="178"/>
      <c r="N1723" s="178"/>
      <c r="O1723" s="177"/>
      <c r="P1723" s="177"/>
    </row>
    <row r="1724" spans="1:16">
      <c r="A1724" s="184" t="s">
        <v>2675</v>
      </c>
      <c r="B1724" s="177" t="s">
        <v>1132</v>
      </c>
      <c r="C1724" s="177">
        <v>19890014</v>
      </c>
      <c r="D1724" s="177">
        <v>3</v>
      </c>
      <c r="E1724" s="177">
        <v>3</v>
      </c>
      <c r="F1724" s="24" t="s">
        <v>120</v>
      </c>
      <c r="G1724" s="28" t="s">
        <v>997</v>
      </c>
      <c r="H1724" s="32">
        <v>2</v>
      </c>
      <c r="I1724" s="24">
        <v>201</v>
      </c>
      <c r="J1724" s="24" t="s">
        <v>1126</v>
      </c>
      <c r="K1724" s="85">
        <v>23.27</v>
      </c>
      <c r="L1724" s="177">
        <v>32.271999999999998</v>
      </c>
      <c r="M1724" s="178">
        <f>15+D1724*8/3+(E1724/2)*8/3</f>
        <v>27</v>
      </c>
      <c r="N1724" s="178">
        <f>L1724-M1724</f>
        <v>5.2719999999999985</v>
      </c>
      <c r="O1724" s="177">
        <f>SUMPRODUCT(TEXT(N1724-{0,5,15,25,35},"0;\0")*{0,2,3,3,7})</f>
        <v>0</v>
      </c>
      <c r="P1724" s="177"/>
    </row>
    <row r="1725" spans="1:16">
      <c r="A1725" s="184" t="s">
        <v>2675</v>
      </c>
      <c r="B1725" s="177"/>
      <c r="C1725" s="177"/>
      <c r="D1725" s="177"/>
      <c r="E1725" s="177"/>
      <c r="F1725" s="24" t="s">
        <v>120</v>
      </c>
      <c r="G1725" s="28" t="s">
        <v>997</v>
      </c>
      <c r="H1725" s="32">
        <v>2</v>
      </c>
      <c r="I1725" s="24">
        <v>202</v>
      </c>
      <c r="J1725" s="24" t="s">
        <v>1099</v>
      </c>
      <c r="K1725" s="85">
        <v>24.06</v>
      </c>
      <c r="L1725" s="177"/>
      <c r="M1725" s="178"/>
      <c r="N1725" s="178"/>
      <c r="O1725" s="177"/>
      <c r="P1725" s="177"/>
    </row>
    <row r="1726" spans="1:16">
      <c r="A1726" s="184" t="s">
        <v>2675</v>
      </c>
      <c r="B1726" s="177"/>
      <c r="C1726" s="177"/>
      <c r="D1726" s="177"/>
      <c r="E1726" s="177"/>
      <c r="F1726" s="24" t="s">
        <v>120</v>
      </c>
      <c r="G1726" s="28" t="s">
        <v>997</v>
      </c>
      <c r="H1726" s="32">
        <v>2</v>
      </c>
      <c r="I1726" s="24">
        <v>216</v>
      </c>
      <c r="J1726" s="24" t="s">
        <v>1127</v>
      </c>
      <c r="K1726" s="85">
        <v>26.17</v>
      </c>
      <c r="L1726" s="177"/>
      <c r="M1726" s="178"/>
      <c r="N1726" s="178"/>
      <c r="O1726" s="177"/>
      <c r="P1726" s="177"/>
    </row>
    <row r="1727" spans="1:16">
      <c r="A1727" s="184" t="s">
        <v>2675</v>
      </c>
      <c r="B1727" s="177"/>
      <c r="C1727" s="177"/>
      <c r="D1727" s="177"/>
      <c r="E1727" s="177"/>
      <c r="F1727" s="24" t="s">
        <v>120</v>
      </c>
      <c r="G1727" s="28" t="s">
        <v>997</v>
      </c>
      <c r="H1727" s="32">
        <v>2</v>
      </c>
      <c r="I1727" s="24">
        <v>218</v>
      </c>
      <c r="J1727" s="24" t="s">
        <v>1128</v>
      </c>
      <c r="K1727" s="85">
        <v>27.28</v>
      </c>
      <c r="L1727" s="177"/>
      <c r="M1727" s="178"/>
      <c r="N1727" s="178"/>
      <c r="O1727" s="177"/>
      <c r="P1727" s="177"/>
    </row>
    <row r="1728" spans="1:16">
      <c r="A1728" s="184" t="s">
        <v>2675</v>
      </c>
      <c r="B1728" s="177"/>
      <c r="C1728" s="177"/>
      <c r="D1728" s="177"/>
      <c r="E1728" s="177"/>
      <c r="F1728" s="24" t="s">
        <v>120</v>
      </c>
      <c r="G1728" s="28" t="s">
        <v>997</v>
      </c>
      <c r="H1728" s="32">
        <v>2</v>
      </c>
      <c r="I1728" s="24">
        <v>219</v>
      </c>
      <c r="J1728" s="24" t="s">
        <v>1129</v>
      </c>
      <c r="K1728" s="85">
        <v>44.25</v>
      </c>
      <c r="L1728" s="177"/>
      <c r="M1728" s="178"/>
      <c r="N1728" s="178"/>
      <c r="O1728" s="177"/>
      <c r="P1728" s="177"/>
    </row>
    <row r="1729" spans="1:16">
      <c r="A1729" s="184" t="s">
        <v>2675</v>
      </c>
      <c r="B1729" s="177"/>
      <c r="C1729" s="177"/>
      <c r="D1729" s="177"/>
      <c r="E1729" s="177"/>
      <c r="F1729" s="24" t="s">
        <v>88</v>
      </c>
      <c r="G1729" s="24" t="s">
        <v>1068</v>
      </c>
      <c r="H1729" s="24">
        <v>3</v>
      </c>
      <c r="I1729" s="24">
        <v>307</v>
      </c>
      <c r="J1729" s="24" t="s">
        <v>1069</v>
      </c>
      <c r="K1729" s="85">
        <v>21.5</v>
      </c>
      <c r="L1729" s="177"/>
      <c r="M1729" s="178"/>
      <c r="N1729" s="178"/>
      <c r="O1729" s="177"/>
      <c r="P1729" s="177"/>
    </row>
    <row r="1730" spans="1:16">
      <c r="A1730" s="184" t="s">
        <v>2675</v>
      </c>
      <c r="B1730" s="177" t="s">
        <v>1133</v>
      </c>
      <c r="C1730" s="177">
        <v>19880040</v>
      </c>
      <c r="D1730" s="177">
        <v>0</v>
      </c>
      <c r="E1730" s="177">
        <v>1</v>
      </c>
      <c r="F1730" s="24" t="s">
        <v>120</v>
      </c>
      <c r="G1730" s="28" t="s">
        <v>997</v>
      </c>
      <c r="H1730" s="32">
        <v>2</v>
      </c>
      <c r="I1730" s="24">
        <v>201</v>
      </c>
      <c r="J1730" s="24" t="s">
        <v>1126</v>
      </c>
      <c r="K1730" s="85">
        <v>23.27</v>
      </c>
      <c r="L1730" s="177">
        <v>20.771999999999998</v>
      </c>
      <c r="M1730" s="178">
        <f>15+D1730*8/3+(E1730/2)*8/3</f>
        <v>16.333333333333332</v>
      </c>
      <c r="N1730" s="178">
        <f>L1730-M1730</f>
        <v>4.4386666666666663</v>
      </c>
      <c r="O1730" s="177">
        <f>SUMPRODUCT(TEXT(N1730-{0,5,15,25,35},"0;\0")*{0,2,3,3,7})</f>
        <v>0</v>
      </c>
      <c r="P1730" s="177"/>
    </row>
    <row r="1731" spans="1:16">
      <c r="A1731" s="184" t="s">
        <v>2675</v>
      </c>
      <c r="B1731" s="177"/>
      <c r="C1731" s="177"/>
      <c r="D1731" s="177"/>
      <c r="E1731" s="177"/>
      <c r="F1731" s="24" t="s">
        <v>120</v>
      </c>
      <c r="G1731" s="28" t="s">
        <v>997</v>
      </c>
      <c r="H1731" s="32">
        <v>2</v>
      </c>
      <c r="I1731" s="24">
        <v>202</v>
      </c>
      <c r="J1731" s="24" t="s">
        <v>1099</v>
      </c>
      <c r="K1731" s="85">
        <v>24.06</v>
      </c>
      <c r="L1731" s="177"/>
      <c r="M1731" s="178"/>
      <c r="N1731" s="178"/>
      <c r="O1731" s="177"/>
      <c r="P1731" s="177"/>
    </row>
    <row r="1732" spans="1:16">
      <c r="A1732" s="184" t="s">
        <v>2675</v>
      </c>
      <c r="B1732" s="177"/>
      <c r="C1732" s="177"/>
      <c r="D1732" s="177"/>
      <c r="E1732" s="177"/>
      <c r="F1732" s="24" t="s">
        <v>120</v>
      </c>
      <c r="G1732" s="28" t="s">
        <v>997</v>
      </c>
      <c r="H1732" s="32">
        <v>2</v>
      </c>
      <c r="I1732" s="24">
        <v>216</v>
      </c>
      <c r="J1732" s="24" t="s">
        <v>1127</v>
      </c>
      <c r="K1732" s="85">
        <v>26.17</v>
      </c>
      <c r="L1732" s="177"/>
      <c r="M1732" s="178"/>
      <c r="N1732" s="178"/>
      <c r="O1732" s="177"/>
      <c r="P1732" s="177"/>
    </row>
    <row r="1733" spans="1:16">
      <c r="A1733" s="184" t="s">
        <v>2675</v>
      </c>
      <c r="B1733" s="177"/>
      <c r="C1733" s="177"/>
      <c r="D1733" s="177"/>
      <c r="E1733" s="177"/>
      <c r="F1733" s="24" t="s">
        <v>120</v>
      </c>
      <c r="G1733" s="28" t="s">
        <v>997</v>
      </c>
      <c r="H1733" s="32">
        <v>2</v>
      </c>
      <c r="I1733" s="24">
        <v>218</v>
      </c>
      <c r="J1733" s="24" t="s">
        <v>1128</v>
      </c>
      <c r="K1733" s="85">
        <v>27.28</v>
      </c>
      <c r="L1733" s="177"/>
      <c r="M1733" s="178"/>
      <c r="N1733" s="178"/>
      <c r="O1733" s="177"/>
      <c r="P1733" s="177"/>
    </row>
    <row r="1734" spans="1:16">
      <c r="A1734" s="184" t="s">
        <v>2675</v>
      </c>
      <c r="B1734" s="177"/>
      <c r="C1734" s="177"/>
      <c r="D1734" s="177"/>
      <c r="E1734" s="177"/>
      <c r="F1734" s="24" t="s">
        <v>120</v>
      </c>
      <c r="G1734" s="28" t="s">
        <v>997</v>
      </c>
      <c r="H1734" s="32">
        <v>2</v>
      </c>
      <c r="I1734" s="24">
        <v>219</v>
      </c>
      <c r="J1734" s="24" t="s">
        <v>1129</v>
      </c>
      <c r="K1734" s="85">
        <v>44.25</v>
      </c>
      <c r="L1734" s="177"/>
      <c r="M1734" s="178"/>
      <c r="N1734" s="178"/>
      <c r="O1734" s="177"/>
      <c r="P1734" s="177"/>
    </row>
    <row r="1735" spans="1:16">
      <c r="A1735" s="184" t="s">
        <v>2675</v>
      </c>
      <c r="B1735" s="177"/>
      <c r="C1735" s="177"/>
      <c r="D1735" s="177"/>
      <c r="E1735" s="177"/>
      <c r="F1735" s="24" t="s">
        <v>88</v>
      </c>
      <c r="G1735" s="24" t="s">
        <v>1068</v>
      </c>
      <c r="H1735" s="24">
        <v>3</v>
      </c>
      <c r="I1735" s="24">
        <v>307</v>
      </c>
      <c r="J1735" s="24" t="s">
        <v>1069</v>
      </c>
      <c r="K1735" s="85">
        <v>21.5</v>
      </c>
      <c r="L1735" s="177"/>
      <c r="M1735" s="178"/>
      <c r="N1735" s="178"/>
      <c r="O1735" s="177"/>
      <c r="P1735" s="177"/>
    </row>
    <row r="1736" spans="1:16">
      <c r="A1736" s="184" t="s">
        <v>2675</v>
      </c>
      <c r="B1736" s="177" t="s">
        <v>1134</v>
      </c>
      <c r="C1736" s="177">
        <v>20020032</v>
      </c>
      <c r="D1736" s="177">
        <v>0</v>
      </c>
      <c r="E1736" s="177">
        <v>0</v>
      </c>
      <c r="F1736" s="24" t="s">
        <v>120</v>
      </c>
      <c r="G1736" s="28" t="s">
        <v>997</v>
      </c>
      <c r="H1736" s="32">
        <v>2</v>
      </c>
      <c r="I1736" s="24">
        <v>201</v>
      </c>
      <c r="J1736" s="24" t="s">
        <v>1126</v>
      </c>
      <c r="K1736" s="85">
        <v>23.27</v>
      </c>
      <c r="L1736" s="177">
        <v>19.992000000000001</v>
      </c>
      <c r="M1736" s="178">
        <f>15+D1736*8/3+(E1736/2)*8/3</f>
        <v>15</v>
      </c>
      <c r="N1736" s="178">
        <f>L1736-M1736</f>
        <v>4.9920000000000009</v>
      </c>
      <c r="O1736" s="177">
        <f>SUMPRODUCT(TEXT(N1736-{0,5,15,25,35},"0;\0")*{0,2,3,3,7})</f>
        <v>0</v>
      </c>
      <c r="P1736" s="177"/>
    </row>
    <row r="1737" spans="1:16">
      <c r="A1737" s="184" t="s">
        <v>2675</v>
      </c>
      <c r="B1737" s="177"/>
      <c r="C1737" s="177"/>
      <c r="D1737" s="177"/>
      <c r="E1737" s="177"/>
      <c r="F1737" s="24" t="s">
        <v>120</v>
      </c>
      <c r="G1737" s="28" t="s">
        <v>997</v>
      </c>
      <c r="H1737" s="32">
        <v>2</v>
      </c>
      <c r="I1737" s="24">
        <v>202</v>
      </c>
      <c r="J1737" s="24" t="s">
        <v>1099</v>
      </c>
      <c r="K1737" s="85">
        <v>24.06</v>
      </c>
      <c r="L1737" s="177"/>
      <c r="M1737" s="178"/>
      <c r="N1737" s="178"/>
      <c r="O1737" s="177"/>
      <c r="P1737" s="177"/>
    </row>
    <row r="1738" spans="1:16">
      <c r="A1738" s="184" t="s">
        <v>2675</v>
      </c>
      <c r="B1738" s="177"/>
      <c r="C1738" s="177"/>
      <c r="D1738" s="177"/>
      <c r="E1738" s="177"/>
      <c r="F1738" s="24" t="s">
        <v>120</v>
      </c>
      <c r="G1738" s="28" t="s">
        <v>997</v>
      </c>
      <c r="H1738" s="32">
        <v>2</v>
      </c>
      <c r="I1738" s="24">
        <v>216</v>
      </c>
      <c r="J1738" s="24" t="s">
        <v>1127</v>
      </c>
      <c r="K1738" s="85">
        <v>26.17</v>
      </c>
      <c r="L1738" s="177"/>
      <c r="M1738" s="178"/>
      <c r="N1738" s="178"/>
      <c r="O1738" s="177"/>
      <c r="P1738" s="177"/>
    </row>
    <row r="1739" spans="1:16">
      <c r="A1739" s="184" t="s">
        <v>2675</v>
      </c>
      <c r="B1739" s="177"/>
      <c r="C1739" s="177"/>
      <c r="D1739" s="177"/>
      <c r="E1739" s="177"/>
      <c r="F1739" s="24" t="s">
        <v>120</v>
      </c>
      <c r="G1739" s="28" t="s">
        <v>997</v>
      </c>
      <c r="H1739" s="32">
        <v>2</v>
      </c>
      <c r="I1739" s="24">
        <v>218</v>
      </c>
      <c r="J1739" s="24" t="s">
        <v>1128</v>
      </c>
      <c r="K1739" s="85">
        <v>27.28</v>
      </c>
      <c r="L1739" s="177"/>
      <c r="M1739" s="178"/>
      <c r="N1739" s="178"/>
      <c r="O1739" s="177"/>
      <c r="P1739" s="177"/>
    </row>
    <row r="1740" spans="1:16">
      <c r="A1740" s="184" t="s">
        <v>2675</v>
      </c>
      <c r="B1740" s="177"/>
      <c r="C1740" s="177"/>
      <c r="D1740" s="177"/>
      <c r="E1740" s="177"/>
      <c r="F1740" s="24" t="s">
        <v>120</v>
      </c>
      <c r="G1740" s="28" t="s">
        <v>997</v>
      </c>
      <c r="H1740" s="32">
        <v>2</v>
      </c>
      <c r="I1740" s="24">
        <v>219</v>
      </c>
      <c r="J1740" s="24" t="s">
        <v>1129</v>
      </c>
      <c r="K1740" s="85">
        <v>44.25</v>
      </c>
      <c r="L1740" s="177"/>
      <c r="M1740" s="178"/>
      <c r="N1740" s="178"/>
      <c r="O1740" s="177"/>
      <c r="P1740" s="177"/>
    </row>
    <row r="1741" spans="1:16" ht="24">
      <c r="A1741" s="21" t="s">
        <v>2691</v>
      </c>
      <c r="B1741" s="31" t="s">
        <v>1135</v>
      </c>
      <c r="C1741" s="31">
        <v>19860014</v>
      </c>
      <c r="D1741" s="31">
        <v>0</v>
      </c>
      <c r="E1741" s="31">
        <v>0</v>
      </c>
      <c r="F1741" s="24" t="s">
        <v>120</v>
      </c>
      <c r="G1741" s="24" t="s">
        <v>2692</v>
      </c>
      <c r="H1741" s="24">
        <v>1</v>
      </c>
      <c r="I1741" s="24" t="s">
        <v>2986</v>
      </c>
      <c r="J1741" s="31" t="s">
        <v>2987</v>
      </c>
      <c r="K1741" s="85">
        <v>34.61</v>
      </c>
      <c r="L1741" s="109">
        <v>1.73</v>
      </c>
      <c r="M1741" s="110">
        <f>15+6*D1741/3+6*(E1741/2)/3</f>
        <v>15</v>
      </c>
      <c r="N1741" s="25">
        <f>L1741-M1741</f>
        <v>-13.27</v>
      </c>
      <c r="O1741" s="24">
        <f>SUMPRODUCT(TEXT(N1741-{0,5,15,25,35},"0;\0")*{0,2,3,3,7})</f>
        <v>0</v>
      </c>
      <c r="P1741" s="187"/>
    </row>
    <row r="1742" spans="1:16" ht="24">
      <c r="A1742" s="21" t="s">
        <v>2988</v>
      </c>
      <c r="B1742" s="31" t="s">
        <v>2989</v>
      </c>
      <c r="C1742" s="31">
        <v>19950026</v>
      </c>
      <c r="D1742" s="31">
        <v>0</v>
      </c>
      <c r="E1742" s="31">
        <v>0</v>
      </c>
      <c r="F1742" s="24" t="s">
        <v>120</v>
      </c>
      <c r="G1742" s="24" t="s">
        <v>2692</v>
      </c>
      <c r="H1742" s="24">
        <v>1</v>
      </c>
      <c r="I1742" s="24" t="s">
        <v>2986</v>
      </c>
      <c r="J1742" s="31" t="s">
        <v>2987</v>
      </c>
      <c r="K1742" s="85">
        <v>34.61</v>
      </c>
      <c r="L1742" s="109">
        <v>1.73</v>
      </c>
      <c r="M1742" s="110">
        <f>15+6*D1742/3+6*(E1742/2)/3</f>
        <v>15</v>
      </c>
      <c r="N1742" s="25">
        <f>L1742-M1742</f>
        <v>-13.27</v>
      </c>
      <c r="O1742" s="24">
        <f>SUMPRODUCT(TEXT(N1742-{0,5,15,25,35},"0;\0")*{0,2,3,3,7})</f>
        <v>0</v>
      </c>
      <c r="P1742" s="187"/>
    </row>
    <row r="1743" spans="1:16" ht="24">
      <c r="A1743" s="21" t="s">
        <v>2990</v>
      </c>
      <c r="B1743" s="31" t="s">
        <v>2991</v>
      </c>
      <c r="C1743" s="31">
        <v>19850017</v>
      </c>
      <c r="D1743" s="31">
        <v>0</v>
      </c>
      <c r="E1743" s="31">
        <v>0</v>
      </c>
      <c r="F1743" s="24" t="s">
        <v>120</v>
      </c>
      <c r="G1743" s="24" t="s">
        <v>2692</v>
      </c>
      <c r="H1743" s="24">
        <v>1</v>
      </c>
      <c r="I1743" s="24" t="s">
        <v>2986</v>
      </c>
      <c r="J1743" s="31" t="s">
        <v>2987</v>
      </c>
      <c r="K1743" s="85">
        <v>34.61</v>
      </c>
      <c r="L1743" s="109">
        <v>1.73</v>
      </c>
      <c r="M1743" s="110">
        <f>15+6*D1743/3+6*(E1743/2)/3</f>
        <v>15</v>
      </c>
      <c r="N1743" s="25">
        <f>L1743-M1743</f>
        <v>-13.27</v>
      </c>
      <c r="O1743" s="24">
        <f>SUMPRODUCT(TEXT(N1743-{0,5,15,25,35},"0;\0")*{0,2,3,3,7})</f>
        <v>0</v>
      </c>
      <c r="P1743" s="187"/>
    </row>
    <row r="1744" spans="1:16" ht="24">
      <c r="A1744" s="21" t="s">
        <v>2988</v>
      </c>
      <c r="B1744" s="31" t="s">
        <v>2992</v>
      </c>
      <c r="C1744" s="31">
        <v>20020080</v>
      </c>
      <c r="D1744" s="31">
        <v>0</v>
      </c>
      <c r="E1744" s="31">
        <v>0</v>
      </c>
      <c r="F1744" s="24" t="s">
        <v>120</v>
      </c>
      <c r="G1744" s="24" t="s">
        <v>2692</v>
      </c>
      <c r="H1744" s="24">
        <v>1</v>
      </c>
      <c r="I1744" s="24" t="s">
        <v>2986</v>
      </c>
      <c r="J1744" s="31" t="s">
        <v>2987</v>
      </c>
      <c r="K1744" s="85">
        <v>34.61</v>
      </c>
      <c r="L1744" s="109">
        <v>1.73</v>
      </c>
      <c r="M1744" s="110">
        <f>15+6*D1744/3+6*(E1744/2)/3</f>
        <v>15</v>
      </c>
      <c r="N1744" s="25">
        <f>L1744-M1744</f>
        <v>-13.27</v>
      </c>
      <c r="O1744" s="24">
        <f>SUMPRODUCT(TEXT(N1744-{0,5,15,25,35},"0;\0")*{0,2,3,3,7})</f>
        <v>0</v>
      </c>
      <c r="P1744" s="187"/>
    </row>
    <row r="1745" spans="1:16" ht="24">
      <c r="A1745" s="21" t="s">
        <v>2988</v>
      </c>
      <c r="B1745" s="31" t="s">
        <v>2993</v>
      </c>
      <c r="C1745" s="31">
        <v>20020091</v>
      </c>
      <c r="D1745" s="31">
        <v>0</v>
      </c>
      <c r="E1745" s="31">
        <v>0</v>
      </c>
      <c r="F1745" s="24" t="s">
        <v>120</v>
      </c>
      <c r="G1745" s="24" t="s">
        <v>2692</v>
      </c>
      <c r="H1745" s="24">
        <v>1</v>
      </c>
      <c r="I1745" s="24" t="s">
        <v>2986</v>
      </c>
      <c r="J1745" s="31" t="s">
        <v>2987</v>
      </c>
      <c r="K1745" s="85">
        <v>34.61</v>
      </c>
      <c r="L1745" s="109">
        <v>1.73</v>
      </c>
      <c r="M1745" s="110">
        <f t="shared" ref="M1745:M1771" si="37">15+6*D1745/3+6*(E1745/2)/3</f>
        <v>15</v>
      </c>
      <c r="N1745" s="25">
        <f t="shared" ref="N1745:N1771" si="38">L1745-M1745</f>
        <v>-13.27</v>
      </c>
      <c r="O1745" s="24">
        <f>SUMPRODUCT(TEXT(N1745-{0,5,15,25,35},"0;\0")*{0,2,3,3,7})</f>
        <v>0</v>
      </c>
      <c r="P1745" s="187"/>
    </row>
    <row r="1746" spans="1:16" ht="24">
      <c r="A1746" s="21" t="s">
        <v>2990</v>
      </c>
      <c r="B1746" s="31" t="s">
        <v>1136</v>
      </c>
      <c r="C1746" s="31">
        <v>19950038</v>
      </c>
      <c r="D1746" s="31">
        <v>0</v>
      </c>
      <c r="E1746" s="31">
        <v>0</v>
      </c>
      <c r="F1746" s="24" t="s">
        <v>120</v>
      </c>
      <c r="G1746" s="24" t="s">
        <v>2692</v>
      </c>
      <c r="H1746" s="24">
        <v>1</v>
      </c>
      <c r="I1746" s="24" t="s">
        <v>2986</v>
      </c>
      <c r="J1746" s="31" t="s">
        <v>2987</v>
      </c>
      <c r="K1746" s="85">
        <v>34.61</v>
      </c>
      <c r="L1746" s="109">
        <v>1.73</v>
      </c>
      <c r="M1746" s="110">
        <f t="shared" si="37"/>
        <v>15</v>
      </c>
      <c r="N1746" s="25">
        <f t="shared" si="38"/>
        <v>-13.27</v>
      </c>
      <c r="O1746" s="24">
        <f>SUMPRODUCT(TEXT(N1746-{0,5,15,25,35},"0;\0")*{0,2,3,3,7})</f>
        <v>0</v>
      </c>
      <c r="P1746" s="187"/>
    </row>
    <row r="1747" spans="1:16" ht="24">
      <c r="A1747" s="21" t="s">
        <v>2990</v>
      </c>
      <c r="B1747" s="31" t="s">
        <v>1137</v>
      </c>
      <c r="C1747" s="31">
        <v>20160004</v>
      </c>
      <c r="D1747" s="31">
        <v>0</v>
      </c>
      <c r="E1747" s="31">
        <v>0</v>
      </c>
      <c r="F1747" s="24" t="s">
        <v>120</v>
      </c>
      <c r="G1747" s="24" t="s">
        <v>2692</v>
      </c>
      <c r="H1747" s="24">
        <v>1</v>
      </c>
      <c r="I1747" s="24" t="s">
        <v>2986</v>
      </c>
      <c r="J1747" s="31" t="s">
        <v>2987</v>
      </c>
      <c r="K1747" s="85">
        <v>34.61</v>
      </c>
      <c r="L1747" s="109">
        <v>1.73</v>
      </c>
      <c r="M1747" s="110">
        <f t="shared" si="37"/>
        <v>15</v>
      </c>
      <c r="N1747" s="25">
        <f t="shared" si="38"/>
        <v>-13.27</v>
      </c>
      <c r="O1747" s="24">
        <f>SUMPRODUCT(TEXT(N1747-{0,5,15,25,35},"0;\0")*{0,2,3,3,7})</f>
        <v>0</v>
      </c>
      <c r="P1747" s="187"/>
    </row>
    <row r="1748" spans="1:16" ht="24">
      <c r="A1748" s="21" t="s">
        <v>2988</v>
      </c>
      <c r="B1748" s="31" t="s">
        <v>2994</v>
      </c>
      <c r="C1748" s="31">
        <v>20030001</v>
      </c>
      <c r="D1748" s="31">
        <v>0</v>
      </c>
      <c r="E1748" s="31">
        <v>0</v>
      </c>
      <c r="F1748" s="24" t="s">
        <v>120</v>
      </c>
      <c r="G1748" s="24" t="s">
        <v>2692</v>
      </c>
      <c r="H1748" s="24">
        <v>1</v>
      </c>
      <c r="I1748" s="24" t="s">
        <v>2986</v>
      </c>
      <c r="J1748" s="31" t="s">
        <v>2987</v>
      </c>
      <c r="K1748" s="85">
        <v>34.61</v>
      </c>
      <c r="L1748" s="109">
        <v>1.73</v>
      </c>
      <c r="M1748" s="110">
        <f t="shared" si="37"/>
        <v>15</v>
      </c>
      <c r="N1748" s="25">
        <f t="shared" si="38"/>
        <v>-13.27</v>
      </c>
      <c r="O1748" s="24">
        <f>SUMPRODUCT(TEXT(N1748-{0,5,15,25,35},"0;\0")*{0,2,3,3,7})</f>
        <v>0</v>
      </c>
      <c r="P1748" s="187"/>
    </row>
    <row r="1749" spans="1:16" ht="24">
      <c r="A1749" s="21" t="s">
        <v>2990</v>
      </c>
      <c r="B1749" s="31" t="s">
        <v>1138</v>
      </c>
      <c r="C1749" s="31">
        <v>20160067</v>
      </c>
      <c r="D1749" s="31">
        <v>0</v>
      </c>
      <c r="E1749" s="31">
        <v>0</v>
      </c>
      <c r="F1749" s="24" t="s">
        <v>120</v>
      </c>
      <c r="G1749" s="24" t="s">
        <v>2693</v>
      </c>
      <c r="H1749" s="24">
        <v>1</v>
      </c>
      <c r="I1749" s="24" t="s">
        <v>2694</v>
      </c>
      <c r="J1749" s="31" t="s">
        <v>2695</v>
      </c>
      <c r="K1749" s="85">
        <v>34.61</v>
      </c>
      <c r="L1749" s="109">
        <v>1.73</v>
      </c>
      <c r="M1749" s="110">
        <f t="shared" si="37"/>
        <v>15</v>
      </c>
      <c r="N1749" s="25">
        <f t="shared" si="38"/>
        <v>-13.27</v>
      </c>
      <c r="O1749" s="24">
        <f>SUMPRODUCT(TEXT(N1749-{0,5,15,25,35},"0;\0")*{0,2,3,3,7})</f>
        <v>0</v>
      </c>
      <c r="P1749" s="187"/>
    </row>
    <row r="1750" spans="1:16" ht="24">
      <c r="A1750" s="21" t="s">
        <v>2696</v>
      </c>
      <c r="B1750" s="31" t="s">
        <v>2697</v>
      </c>
      <c r="C1750" s="31">
        <v>20200293</v>
      </c>
      <c r="D1750" s="31">
        <v>0</v>
      </c>
      <c r="E1750" s="31">
        <v>0</v>
      </c>
      <c r="F1750" s="24" t="s">
        <v>120</v>
      </c>
      <c r="G1750" s="24" t="s">
        <v>2693</v>
      </c>
      <c r="H1750" s="24">
        <v>1</v>
      </c>
      <c r="I1750" s="24" t="s">
        <v>2694</v>
      </c>
      <c r="J1750" s="31" t="s">
        <v>2695</v>
      </c>
      <c r="K1750" s="85">
        <v>34.61</v>
      </c>
      <c r="L1750" s="109">
        <v>1.73</v>
      </c>
      <c r="M1750" s="110">
        <f t="shared" si="37"/>
        <v>15</v>
      </c>
      <c r="N1750" s="25">
        <f t="shared" si="38"/>
        <v>-13.27</v>
      </c>
      <c r="O1750" s="24">
        <f>SUMPRODUCT(TEXT(N1750-{0,5,15,25,35},"0;\0")*{0,2,3,3,7})</f>
        <v>0</v>
      </c>
      <c r="P1750" s="187"/>
    </row>
    <row r="1751" spans="1:16" ht="24">
      <c r="A1751" s="21" t="s">
        <v>2696</v>
      </c>
      <c r="B1751" s="31" t="s">
        <v>2698</v>
      </c>
      <c r="C1751" s="31">
        <v>20010006</v>
      </c>
      <c r="D1751" s="31">
        <v>0</v>
      </c>
      <c r="E1751" s="31">
        <v>0</v>
      </c>
      <c r="F1751" s="24" t="s">
        <v>120</v>
      </c>
      <c r="G1751" s="24" t="s">
        <v>2693</v>
      </c>
      <c r="H1751" s="24">
        <v>1</v>
      </c>
      <c r="I1751" s="24" t="s">
        <v>2694</v>
      </c>
      <c r="J1751" s="31" t="s">
        <v>2695</v>
      </c>
      <c r="K1751" s="85">
        <v>34.61</v>
      </c>
      <c r="L1751" s="109">
        <v>1.73</v>
      </c>
      <c r="M1751" s="110">
        <f t="shared" si="37"/>
        <v>15</v>
      </c>
      <c r="N1751" s="25">
        <f t="shared" si="38"/>
        <v>-13.27</v>
      </c>
      <c r="O1751" s="24">
        <f>SUMPRODUCT(TEXT(N1751-{0,5,15,25,35},"0;\0")*{0,2,3,3,7})</f>
        <v>0</v>
      </c>
      <c r="P1751" s="187"/>
    </row>
    <row r="1752" spans="1:16" ht="24">
      <c r="A1752" s="21" t="s">
        <v>2696</v>
      </c>
      <c r="B1752" s="31" t="s">
        <v>2995</v>
      </c>
      <c r="C1752" s="31">
        <v>20190116</v>
      </c>
      <c r="D1752" s="31">
        <v>0</v>
      </c>
      <c r="E1752" s="31">
        <v>0</v>
      </c>
      <c r="F1752" s="24" t="s">
        <v>120</v>
      </c>
      <c r="G1752" s="24" t="s">
        <v>2693</v>
      </c>
      <c r="H1752" s="24">
        <v>1</v>
      </c>
      <c r="I1752" s="24" t="s">
        <v>2694</v>
      </c>
      <c r="J1752" s="31" t="s">
        <v>2695</v>
      </c>
      <c r="K1752" s="85">
        <v>34.61</v>
      </c>
      <c r="L1752" s="109">
        <v>1.73</v>
      </c>
      <c r="M1752" s="110">
        <f t="shared" si="37"/>
        <v>15</v>
      </c>
      <c r="N1752" s="25">
        <f t="shared" si="38"/>
        <v>-13.27</v>
      </c>
      <c r="O1752" s="24">
        <f>SUMPRODUCT(TEXT(N1752-{0,5,15,25,35},"0;\0")*{0,2,3,3,7})</f>
        <v>0</v>
      </c>
      <c r="P1752" s="187"/>
    </row>
    <row r="1753" spans="1:16" ht="24">
      <c r="A1753" s="21" t="s">
        <v>2696</v>
      </c>
      <c r="B1753" s="31" t="s">
        <v>2996</v>
      </c>
      <c r="C1753" s="31">
        <v>19870049</v>
      </c>
      <c r="D1753" s="31">
        <v>4</v>
      </c>
      <c r="E1753" s="31">
        <v>0</v>
      </c>
      <c r="F1753" s="24" t="s">
        <v>120</v>
      </c>
      <c r="G1753" s="24" t="s">
        <v>2693</v>
      </c>
      <c r="H1753" s="24">
        <v>1</v>
      </c>
      <c r="I1753" s="24" t="s">
        <v>2694</v>
      </c>
      <c r="J1753" s="31" t="s">
        <v>2695</v>
      </c>
      <c r="K1753" s="85">
        <v>34.61</v>
      </c>
      <c r="L1753" s="109">
        <v>1.73</v>
      </c>
      <c r="M1753" s="110">
        <f t="shared" si="37"/>
        <v>23</v>
      </c>
      <c r="N1753" s="25">
        <f t="shared" si="38"/>
        <v>-21.27</v>
      </c>
      <c r="O1753" s="24">
        <f>SUMPRODUCT(TEXT(N1753-{0,5,15,25,35},"0;\0")*{0,2,3,3,7})</f>
        <v>0</v>
      </c>
      <c r="P1753" s="187"/>
    </row>
    <row r="1754" spans="1:16" ht="24">
      <c r="A1754" s="21" t="s">
        <v>2696</v>
      </c>
      <c r="B1754" s="31" t="s">
        <v>2997</v>
      </c>
      <c r="C1754" s="31">
        <v>20010066</v>
      </c>
      <c r="D1754" s="31">
        <v>0</v>
      </c>
      <c r="E1754" s="31">
        <v>0</v>
      </c>
      <c r="F1754" s="24" t="s">
        <v>120</v>
      </c>
      <c r="G1754" s="24" t="s">
        <v>2693</v>
      </c>
      <c r="H1754" s="24">
        <v>1</v>
      </c>
      <c r="I1754" s="24" t="s">
        <v>2694</v>
      </c>
      <c r="J1754" s="31" t="s">
        <v>2695</v>
      </c>
      <c r="K1754" s="85">
        <v>34.61</v>
      </c>
      <c r="L1754" s="109">
        <v>1.73</v>
      </c>
      <c r="M1754" s="110">
        <f t="shared" si="37"/>
        <v>15</v>
      </c>
      <c r="N1754" s="25">
        <f t="shared" si="38"/>
        <v>-13.27</v>
      </c>
      <c r="O1754" s="24">
        <f>SUMPRODUCT(TEXT(N1754-{0,5,15,25,35},"0;\0")*{0,2,3,3,7})</f>
        <v>0</v>
      </c>
      <c r="P1754" s="187"/>
    </row>
    <row r="1755" spans="1:16" ht="24">
      <c r="A1755" s="21" t="s">
        <v>2696</v>
      </c>
      <c r="B1755" s="31" t="s">
        <v>2998</v>
      </c>
      <c r="C1755" s="31">
        <v>19960042</v>
      </c>
      <c r="D1755" s="31">
        <v>6</v>
      </c>
      <c r="E1755" s="31">
        <v>0</v>
      </c>
      <c r="F1755" s="24" t="s">
        <v>120</v>
      </c>
      <c r="G1755" s="24" t="s">
        <v>2693</v>
      </c>
      <c r="H1755" s="24">
        <v>1</v>
      </c>
      <c r="I1755" s="24" t="s">
        <v>2694</v>
      </c>
      <c r="J1755" s="31" t="s">
        <v>2695</v>
      </c>
      <c r="K1755" s="85">
        <v>34.61</v>
      </c>
      <c r="L1755" s="109">
        <v>1.73</v>
      </c>
      <c r="M1755" s="110">
        <f t="shared" si="37"/>
        <v>27</v>
      </c>
      <c r="N1755" s="25">
        <f t="shared" si="38"/>
        <v>-25.27</v>
      </c>
      <c r="O1755" s="24">
        <f>SUMPRODUCT(TEXT(N1755-{0,5,15,25,35},"0;\0")*{0,2,3,3,7})</f>
        <v>0</v>
      </c>
      <c r="P1755" s="187"/>
    </row>
    <row r="1756" spans="1:16" ht="24">
      <c r="A1756" s="21" t="s">
        <v>2696</v>
      </c>
      <c r="B1756" s="31" t="s">
        <v>2999</v>
      </c>
      <c r="C1756" s="31">
        <v>20010028</v>
      </c>
      <c r="D1756" s="31">
        <v>0</v>
      </c>
      <c r="E1756" s="31">
        <v>0</v>
      </c>
      <c r="F1756" s="24" t="s">
        <v>120</v>
      </c>
      <c r="G1756" s="24" t="s">
        <v>2693</v>
      </c>
      <c r="H1756" s="24">
        <v>1</v>
      </c>
      <c r="I1756" s="24" t="s">
        <v>2694</v>
      </c>
      <c r="J1756" s="31" t="s">
        <v>2695</v>
      </c>
      <c r="K1756" s="85">
        <v>34.61</v>
      </c>
      <c r="L1756" s="109">
        <v>1.73</v>
      </c>
      <c r="M1756" s="110">
        <f t="shared" si="37"/>
        <v>15</v>
      </c>
      <c r="N1756" s="25">
        <f t="shared" si="38"/>
        <v>-13.27</v>
      </c>
      <c r="O1756" s="24">
        <f>SUMPRODUCT(TEXT(N1756-{0,5,15,25,35},"0;\0")*{0,2,3,3,7})</f>
        <v>0</v>
      </c>
      <c r="P1756" s="187"/>
    </row>
    <row r="1757" spans="1:16" ht="24">
      <c r="A1757" s="21" t="s">
        <v>2696</v>
      </c>
      <c r="B1757" s="31" t="s">
        <v>3000</v>
      </c>
      <c r="C1757" s="31">
        <v>20020046</v>
      </c>
      <c r="D1757" s="31">
        <v>5</v>
      </c>
      <c r="E1757" s="31">
        <v>0</v>
      </c>
      <c r="F1757" s="24" t="s">
        <v>120</v>
      </c>
      <c r="G1757" s="24" t="s">
        <v>2693</v>
      </c>
      <c r="H1757" s="24">
        <v>1</v>
      </c>
      <c r="I1757" s="24" t="s">
        <v>2694</v>
      </c>
      <c r="J1757" s="31" t="s">
        <v>2695</v>
      </c>
      <c r="K1757" s="85">
        <v>34.61</v>
      </c>
      <c r="L1757" s="109">
        <v>1.73</v>
      </c>
      <c r="M1757" s="25">
        <f t="shared" si="37"/>
        <v>25</v>
      </c>
      <c r="N1757" s="25">
        <f t="shared" si="38"/>
        <v>-23.27</v>
      </c>
      <c r="O1757" s="24">
        <f>SUMPRODUCT(TEXT(N1757-{0,5,15,25,35},"0;\0")*{0,2,3,3,7})</f>
        <v>0</v>
      </c>
      <c r="P1757" s="187"/>
    </row>
    <row r="1758" spans="1:16" ht="24">
      <c r="A1758" s="21" t="s">
        <v>2696</v>
      </c>
      <c r="B1758" s="31" t="s">
        <v>3001</v>
      </c>
      <c r="C1758" s="31">
        <v>19830027</v>
      </c>
      <c r="D1758" s="31">
        <v>0</v>
      </c>
      <c r="E1758" s="31">
        <v>0</v>
      </c>
      <c r="F1758" s="24" t="s">
        <v>120</v>
      </c>
      <c r="G1758" s="24" t="s">
        <v>2693</v>
      </c>
      <c r="H1758" s="24">
        <v>1</v>
      </c>
      <c r="I1758" s="24" t="s">
        <v>2694</v>
      </c>
      <c r="J1758" s="31" t="s">
        <v>2695</v>
      </c>
      <c r="K1758" s="85">
        <v>34.61</v>
      </c>
      <c r="L1758" s="109">
        <v>1.73</v>
      </c>
      <c r="M1758" s="25">
        <f t="shared" si="37"/>
        <v>15</v>
      </c>
      <c r="N1758" s="25">
        <f t="shared" si="38"/>
        <v>-13.27</v>
      </c>
      <c r="O1758" s="24">
        <f>SUMPRODUCT(TEXT(N1758-{0,5,15,25,35},"0;\0")*{0,2,3,3,7})</f>
        <v>0</v>
      </c>
      <c r="P1758" s="187"/>
    </row>
    <row r="1759" spans="1:16" ht="24">
      <c r="A1759" s="21" t="s">
        <v>2696</v>
      </c>
      <c r="B1759" s="24" t="s">
        <v>3002</v>
      </c>
      <c r="C1759" s="31">
        <v>20020003</v>
      </c>
      <c r="D1759" s="31">
        <v>0</v>
      </c>
      <c r="E1759" s="31">
        <v>0</v>
      </c>
      <c r="F1759" s="24" t="s">
        <v>120</v>
      </c>
      <c r="G1759" s="24" t="s">
        <v>2693</v>
      </c>
      <c r="H1759" s="24">
        <v>1</v>
      </c>
      <c r="I1759" s="24" t="s">
        <v>2694</v>
      </c>
      <c r="J1759" s="31" t="s">
        <v>2695</v>
      </c>
      <c r="K1759" s="85">
        <v>34.61</v>
      </c>
      <c r="L1759" s="109">
        <v>1.73</v>
      </c>
      <c r="M1759" s="25">
        <f t="shared" si="37"/>
        <v>15</v>
      </c>
      <c r="N1759" s="25">
        <f t="shared" si="38"/>
        <v>-13.27</v>
      </c>
      <c r="O1759" s="24">
        <v>0</v>
      </c>
      <c r="P1759" s="187"/>
    </row>
    <row r="1760" spans="1:16" ht="24">
      <c r="A1760" s="21" t="s">
        <v>3003</v>
      </c>
      <c r="B1760" s="24" t="s">
        <v>1139</v>
      </c>
      <c r="C1760" s="31">
        <v>20070002</v>
      </c>
      <c r="D1760" s="31">
        <v>0</v>
      </c>
      <c r="E1760" s="31">
        <v>0</v>
      </c>
      <c r="F1760" s="24" t="s">
        <v>120</v>
      </c>
      <c r="G1760" s="24" t="s">
        <v>2699</v>
      </c>
      <c r="H1760" s="24">
        <v>1</v>
      </c>
      <c r="I1760" s="24" t="s">
        <v>2700</v>
      </c>
      <c r="J1760" s="31" t="s">
        <v>2701</v>
      </c>
      <c r="K1760" s="85">
        <v>34.61</v>
      </c>
      <c r="L1760" s="109">
        <v>1.73</v>
      </c>
      <c r="M1760" s="25">
        <f t="shared" si="37"/>
        <v>15</v>
      </c>
      <c r="N1760" s="25">
        <f t="shared" si="38"/>
        <v>-13.27</v>
      </c>
      <c r="O1760" s="24">
        <v>0</v>
      </c>
      <c r="P1760" s="187"/>
    </row>
    <row r="1761" spans="1:16" ht="24">
      <c r="A1761" s="21" t="s">
        <v>2702</v>
      </c>
      <c r="B1761" s="24" t="s">
        <v>2703</v>
      </c>
      <c r="C1761" s="24">
        <v>20150060</v>
      </c>
      <c r="D1761" s="24">
        <v>0</v>
      </c>
      <c r="E1761" s="27">
        <v>0</v>
      </c>
      <c r="F1761" s="24" t="s">
        <v>120</v>
      </c>
      <c r="G1761" s="24" t="s">
        <v>2699</v>
      </c>
      <c r="H1761" s="24">
        <v>1</v>
      </c>
      <c r="I1761" s="24" t="s">
        <v>2704</v>
      </c>
      <c r="J1761" s="31" t="s">
        <v>2701</v>
      </c>
      <c r="K1761" s="85">
        <v>18.75</v>
      </c>
      <c r="L1761" s="24">
        <v>1.34</v>
      </c>
      <c r="M1761" s="25">
        <f t="shared" si="37"/>
        <v>15</v>
      </c>
      <c r="N1761" s="25">
        <f t="shared" si="38"/>
        <v>-13.66</v>
      </c>
      <c r="O1761" s="24">
        <f>SUMPRODUCT(TEXT(N1761-{0,5,15,25,35},"0;\0")*{0,2,3,3,7})</f>
        <v>0</v>
      </c>
      <c r="P1761" s="177"/>
    </row>
    <row r="1762" spans="1:16" ht="24">
      <c r="A1762" s="21" t="s">
        <v>2702</v>
      </c>
      <c r="B1762" s="24" t="s">
        <v>3004</v>
      </c>
      <c r="C1762" s="24">
        <v>20100007</v>
      </c>
      <c r="D1762" s="24">
        <v>0</v>
      </c>
      <c r="E1762" s="27">
        <v>0</v>
      </c>
      <c r="F1762" s="24" t="s">
        <v>120</v>
      </c>
      <c r="G1762" s="24" t="s">
        <v>2699</v>
      </c>
      <c r="H1762" s="24">
        <v>1</v>
      </c>
      <c r="I1762" s="24" t="s">
        <v>2704</v>
      </c>
      <c r="J1762" s="31" t="s">
        <v>2701</v>
      </c>
      <c r="K1762" s="85">
        <v>18.75</v>
      </c>
      <c r="L1762" s="24">
        <v>1.34</v>
      </c>
      <c r="M1762" s="25">
        <f t="shared" si="37"/>
        <v>15</v>
      </c>
      <c r="N1762" s="25">
        <f t="shared" si="38"/>
        <v>-13.66</v>
      </c>
      <c r="O1762" s="24">
        <f>SUMPRODUCT(TEXT(N1762-{0,5,15,25,35},"0;\0")*{0,2,3,3,7})</f>
        <v>0</v>
      </c>
      <c r="P1762" s="177"/>
    </row>
    <row r="1763" spans="1:16" ht="24">
      <c r="A1763" s="21" t="s">
        <v>3005</v>
      </c>
      <c r="B1763" s="24" t="s">
        <v>3006</v>
      </c>
      <c r="C1763" s="24">
        <v>20030018</v>
      </c>
      <c r="D1763" s="24">
        <v>3</v>
      </c>
      <c r="E1763" s="27">
        <v>0</v>
      </c>
      <c r="F1763" s="24" t="s">
        <v>120</v>
      </c>
      <c r="G1763" s="24" t="s">
        <v>2699</v>
      </c>
      <c r="H1763" s="24">
        <v>1</v>
      </c>
      <c r="I1763" s="24" t="s">
        <v>2704</v>
      </c>
      <c r="J1763" s="31" t="s">
        <v>2701</v>
      </c>
      <c r="K1763" s="85">
        <v>18.75</v>
      </c>
      <c r="L1763" s="24">
        <v>1.34</v>
      </c>
      <c r="M1763" s="25">
        <f t="shared" si="37"/>
        <v>21</v>
      </c>
      <c r="N1763" s="25">
        <f t="shared" si="38"/>
        <v>-19.66</v>
      </c>
      <c r="O1763" s="24">
        <f>SUMPRODUCT(TEXT(N1763-{0,5,15,25,35},"0;\0")*{0,2,3,3,7})</f>
        <v>0</v>
      </c>
      <c r="P1763" s="177"/>
    </row>
    <row r="1764" spans="1:16" ht="24">
      <c r="A1764" s="21" t="s">
        <v>3007</v>
      </c>
      <c r="B1764" s="24" t="s">
        <v>1140</v>
      </c>
      <c r="C1764" s="24">
        <v>20110033</v>
      </c>
      <c r="D1764" s="24">
        <v>0</v>
      </c>
      <c r="E1764" s="27">
        <v>0</v>
      </c>
      <c r="F1764" s="24" t="s">
        <v>120</v>
      </c>
      <c r="G1764" s="24" t="s">
        <v>2699</v>
      </c>
      <c r="H1764" s="24">
        <v>1</v>
      </c>
      <c r="I1764" s="24" t="s">
        <v>2704</v>
      </c>
      <c r="J1764" s="31" t="s">
        <v>2701</v>
      </c>
      <c r="K1764" s="85">
        <v>18.75</v>
      </c>
      <c r="L1764" s="24">
        <v>1.34</v>
      </c>
      <c r="M1764" s="25">
        <f t="shared" si="37"/>
        <v>15</v>
      </c>
      <c r="N1764" s="25">
        <f t="shared" si="38"/>
        <v>-13.66</v>
      </c>
      <c r="O1764" s="24">
        <f>SUMPRODUCT(TEXT(N1764-{0,5,15,25,35},"0;\0")*{0,2,3,3,7})</f>
        <v>0</v>
      </c>
      <c r="P1764" s="177"/>
    </row>
    <row r="1765" spans="1:16" ht="24">
      <c r="A1765" s="21" t="s">
        <v>3005</v>
      </c>
      <c r="B1765" s="24" t="s">
        <v>3008</v>
      </c>
      <c r="C1765" s="24">
        <v>20170072</v>
      </c>
      <c r="D1765" s="24">
        <v>0</v>
      </c>
      <c r="E1765" s="27">
        <v>0</v>
      </c>
      <c r="F1765" s="24" t="s">
        <v>120</v>
      </c>
      <c r="G1765" s="24" t="s">
        <v>2699</v>
      </c>
      <c r="H1765" s="24">
        <v>1</v>
      </c>
      <c r="I1765" s="24" t="s">
        <v>2704</v>
      </c>
      <c r="J1765" s="31" t="s">
        <v>2701</v>
      </c>
      <c r="K1765" s="85">
        <v>18.75</v>
      </c>
      <c r="L1765" s="24">
        <v>1.34</v>
      </c>
      <c r="M1765" s="25">
        <f t="shared" si="37"/>
        <v>15</v>
      </c>
      <c r="N1765" s="25">
        <f t="shared" si="38"/>
        <v>-13.66</v>
      </c>
      <c r="O1765" s="24">
        <f>SUMPRODUCT(TEXT(N1765-{0,5,15,25,35},"0;\0")*{0,2,3,3,7})</f>
        <v>0</v>
      </c>
      <c r="P1765" s="177"/>
    </row>
    <row r="1766" spans="1:16" ht="24">
      <c r="A1766" s="21" t="s">
        <v>3005</v>
      </c>
      <c r="B1766" s="24" t="s">
        <v>3009</v>
      </c>
      <c r="C1766" s="24">
        <v>20030002</v>
      </c>
      <c r="D1766" s="24">
        <v>0</v>
      </c>
      <c r="E1766" s="27">
        <v>0</v>
      </c>
      <c r="F1766" s="24" t="s">
        <v>120</v>
      </c>
      <c r="G1766" s="24" t="s">
        <v>2699</v>
      </c>
      <c r="H1766" s="24">
        <v>1</v>
      </c>
      <c r="I1766" s="24" t="s">
        <v>2704</v>
      </c>
      <c r="J1766" s="31" t="s">
        <v>2701</v>
      </c>
      <c r="K1766" s="85">
        <v>18.75</v>
      </c>
      <c r="L1766" s="24">
        <v>1.34</v>
      </c>
      <c r="M1766" s="25">
        <f t="shared" si="37"/>
        <v>15</v>
      </c>
      <c r="N1766" s="25">
        <f t="shared" si="38"/>
        <v>-13.66</v>
      </c>
      <c r="O1766" s="24">
        <f>SUMPRODUCT(TEXT(N1766-{0,5,15,25,35},"0;\0")*{0,2,3,3,7})</f>
        <v>0</v>
      </c>
      <c r="P1766" s="177"/>
    </row>
    <row r="1767" spans="1:16" ht="24">
      <c r="A1767" s="21" t="s">
        <v>3005</v>
      </c>
      <c r="B1767" s="24" t="s">
        <v>3010</v>
      </c>
      <c r="C1767" s="24">
        <v>20030055</v>
      </c>
      <c r="D1767" s="24">
        <v>0</v>
      </c>
      <c r="E1767" s="27">
        <v>0</v>
      </c>
      <c r="F1767" s="24" t="s">
        <v>120</v>
      </c>
      <c r="G1767" s="24" t="s">
        <v>2699</v>
      </c>
      <c r="H1767" s="24">
        <v>1</v>
      </c>
      <c r="I1767" s="24" t="s">
        <v>2704</v>
      </c>
      <c r="J1767" s="31" t="s">
        <v>2701</v>
      </c>
      <c r="K1767" s="85">
        <v>18.75</v>
      </c>
      <c r="L1767" s="24">
        <v>1.34</v>
      </c>
      <c r="M1767" s="25">
        <f t="shared" si="37"/>
        <v>15</v>
      </c>
      <c r="N1767" s="25">
        <f t="shared" si="38"/>
        <v>-13.66</v>
      </c>
      <c r="O1767" s="24">
        <f>SUMPRODUCT(TEXT(N1767-{0,5,15,25,35},"0;\0")*{0,2,3,3,7})</f>
        <v>0</v>
      </c>
      <c r="P1767" s="177"/>
    </row>
    <row r="1768" spans="1:16" ht="24">
      <c r="A1768" s="21" t="s">
        <v>3005</v>
      </c>
      <c r="B1768" s="24" t="s">
        <v>3011</v>
      </c>
      <c r="C1768" s="24">
        <v>20150073</v>
      </c>
      <c r="D1768" s="24">
        <v>0</v>
      </c>
      <c r="E1768" s="27">
        <v>0</v>
      </c>
      <c r="F1768" s="24" t="s">
        <v>120</v>
      </c>
      <c r="G1768" s="24" t="s">
        <v>2699</v>
      </c>
      <c r="H1768" s="24">
        <v>1</v>
      </c>
      <c r="I1768" s="24" t="s">
        <v>2704</v>
      </c>
      <c r="J1768" s="31" t="s">
        <v>2701</v>
      </c>
      <c r="K1768" s="85">
        <v>18.75</v>
      </c>
      <c r="L1768" s="24">
        <v>1.34</v>
      </c>
      <c r="M1768" s="25">
        <f t="shared" si="37"/>
        <v>15</v>
      </c>
      <c r="N1768" s="25">
        <f t="shared" si="38"/>
        <v>-13.66</v>
      </c>
      <c r="O1768" s="24">
        <f>SUMPRODUCT(TEXT(N1768-{0,5,15,25,35},"0;\0")*{0,2,3,3,7})</f>
        <v>0</v>
      </c>
      <c r="P1768" s="177"/>
    </row>
    <row r="1769" spans="1:16" ht="24">
      <c r="A1769" s="21" t="s">
        <v>3005</v>
      </c>
      <c r="B1769" s="24" t="s">
        <v>3012</v>
      </c>
      <c r="C1769" s="24">
        <v>20170095</v>
      </c>
      <c r="D1769" s="24">
        <v>0</v>
      </c>
      <c r="E1769" s="27">
        <v>0</v>
      </c>
      <c r="F1769" s="24" t="s">
        <v>120</v>
      </c>
      <c r="G1769" s="24" t="s">
        <v>2699</v>
      </c>
      <c r="H1769" s="24">
        <v>1</v>
      </c>
      <c r="I1769" s="24" t="s">
        <v>2704</v>
      </c>
      <c r="J1769" s="31" t="s">
        <v>2701</v>
      </c>
      <c r="K1769" s="85">
        <v>18.75</v>
      </c>
      <c r="L1769" s="24">
        <v>1.34</v>
      </c>
      <c r="M1769" s="25">
        <f t="shared" si="37"/>
        <v>15</v>
      </c>
      <c r="N1769" s="25">
        <f t="shared" si="38"/>
        <v>-13.66</v>
      </c>
      <c r="O1769" s="24">
        <f>SUMPRODUCT(TEXT(N1769-{0,5,15,25,35},"0;\0")*{0,2,3,3,7})</f>
        <v>0</v>
      </c>
      <c r="P1769" s="177"/>
    </row>
    <row r="1770" spans="1:16" ht="24">
      <c r="A1770" s="21" t="s">
        <v>3005</v>
      </c>
      <c r="B1770" s="24" t="s">
        <v>3013</v>
      </c>
      <c r="C1770" s="24">
        <v>20190119</v>
      </c>
      <c r="D1770" s="24">
        <v>0</v>
      </c>
      <c r="E1770" s="27">
        <v>0</v>
      </c>
      <c r="F1770" s="24" t="s">
        <v>120</v>
      </c>
      <c r="G1770" s="24" t="s">
        <v>2699</v>
      </c>
      <c r="H1770" s="24">
        <v>1</v>
      </c>
      <c r="I1770" s="24" t="s">
        <v>2704</v>
      </c>
      <c r="J1770" s="31" t="s">
        <v>2701</v>
      </c>
      <c r="K1770" s="85">
        <v>18.75</v>
      </c>
      <c r="L1770" s="24">
        <v>1.34</v>
      </c>
      <c r="M1770" s="25">
        <f t="shared" si="37"/>
        <v>15</v>
      </c>
      <c r="N1770" s="25">
        <f t="shared" si="38"/>
        <v>-13.66</v>
      </c>
      <c r="O1770" s="24">
        <f>SUMPRODUCT(TEXT(N1770-{0,5,15,25,35},"0;\0")*{0,2,3,3,7})</f>
        <v>0</v>
      </c>
      <c r="P1770" s="177"/>
    </row>
    <row r="1771" spans="1:16" ht="24">
      <c r="A1771" s="21" t="s">
        <v>3005</v>
      </c>
      <c r="B1771" s="24" t="s">
        <v>3014</v>
      </c>
      <c r="C1771" s="24">
        <v>20190121</v>
      </c>
      <c r="D1771" s="24">
        <v>0</v>
      </c>
      <c r="E1771" s="27">
        <v>0</v>
      </c>
      <c r="F1771" s="24" t="s">
        <v>120</v>
      </c>
      <c r="G1771" s="24" t="s">
        <v>2699</v>
      </c>
      <c r="H1771" s="24">
        <v>1</v>
      </c>
      <c r="I1771" s="24" t="s">
        <v>2704</v>
      </c>
      <c r="J1771" s="31" t="s">
        <v>2701</v>
      </c>
      <c r="K1771" s="85">
        <v>18.75</v>
      </c>
      <c r="L1771" s="24">
        <v>1.34</v>
      </c>
      <c r="M1771" s="25">
        <f t="shared" si="37"/>
        <v>15</v>
      </c>
      <c r="N1771" s="25">
        <f t="shared" si="38"/>
        <v>-13.66</v>
      </c>
      <c r="O1771" s="24">
        <f>SUMPRODUCT(TEXT(N1771-{0,5,15,25,35},"0;\0")*{0,2,3,3,7})</f>
        <v>0</v>
      </c>
      <c r="P1771" s="177"/>
    </row>
    <row r="1772" spans="1:16" ht="24">
      <c r="A1772" s="21" t="s">
        <v>3005</v>
      </c>
      <c r="B1772" s="24" t="s">
        <v>3015</v>
      </c>
      <c r="C1772" s="24">
        <v>19860015</v>
      </c>
      <c r="D1772" s="24">
        <v>0</v>
      </c>
      <c r="E1772" s="27">
        <v>0</v>
      </c>
      <c r="F1772" s="24" t="s">
        <v>120</v>
      </c>
      <c r="G1772" s="24" t="s">
        <v>2699</v>
      </c>
      <c r="H1772" s="24">
        <v>1</v>
      </c>
      <c r="I1772" s="24" t="s">
        <v>2704</v>
      </c>
      <c r="J1772" s="31" t="s">
        <v>2701</v>
      </c>
      <c r="K1772" s="85">
        <v>18.75</v>
      </c>
      <c r="L1772" s="24">
        <v>1.34</v>
      </c>
      <c r="M1772" s="25">
        <f>15+6*D1772/3+6*(E1772/2)/3</f>
        <v>15</v>
      </c>
      <c r="N1772" s="25">
        <f>L1772-M1772</f>
        <v>-13.66</v>
      </c>
      <c r="O1772" s="24">
        <f>SUMPRODUCT(TEXT(N1772-{0,5,15,25,35},"0;\0")*{0,2,3,3,7})</f>
        <v>0</v>
      </c>
      <c r="P1772" s="177"/>
    </row>
    <row r="1773" spans="1:16" ht="24">
      <c r="A1773" s="21" t="s">
        <v>3005</v>
      </c>
      <c r="B1773" s="24" t="s">
        <v>3016</v>
      </c>
      <c r="C1773" s="24">
        <v>20030056</v>
      </c>
      <c r="D1773" s="24">
        <v>0</v>
      </c>
      <c r="E1773" s="27">
        <v>0</v>
      </c>
      <c r="F1773" s="24" t="s">
        <v>120</v>
      </c>
      <c r="G1773" s="24" t="s">
        <v>2699</v>
      </c>
      <c r="H1773" s="24">
        <v>1</v>
      </c>
      <c r="I1773" s="24" t="s">
        <v>2704</v>
      </c>
      <c r="J1773" s="31" t="s">
        <v>2701</v>
      </c>
      <c r="K1773" s="85">
        <v>18.75</v>
      </c>
      <c r="L1773" s="24">
        <v>1.34</v>
      </c>
      <c r="M1773" s="25">
        <f>15+6*D1773/3+6*(E1773/2)/3</f>
        <v>15</v>
      </c>
      <c r="N1773" s="25">
        <f>L1773-M1773</f>
        <v>-13.66</v>
      </c>
      <c r="O1773" s="24">
        <f>SUMPRODUCT(TEXT(N1773-{0,5,15,25,35},"0;\0")*{0,2,3,3,7})</f>
        <v>0</v>
      </c>
      <c r="P1773" s="177"/>
    </row>
    <row r="1774" spans="1:16" ht="24">
      <c r="A1774" s="21" t="s">
        <v>3005</v>
      </c>
      <c r="B1774" s="24" t="s">
        <v>3017</v>
      </c>
      <c r="C1774" s="24">
        <v>20200274</v>
      </c>
      <c r="D1774" s="24">
        <v>0</v>
      </c>
      <c r="E1774" s="27">
        <v>0</v>
      </c>
      <c r="F1774" s="24" t="s">
        <v>120</v>
      </c>
      <c r="G1774" s="24" t="s">
        <v>2699</v>
      </c>
      <c r="H1774" s="24">
        <v>1</v>
      </c>
      <c r="I1774" s="24" t="s">
        <v>2704</v>
      </c>
      <c r="J1774" s="31" t="s">
        <v>2701</v>
      </c>
      <c r="K1774" s="85">
        <v>18.75</v>
      </c>
      <c r="L1774" s="24">
        <v>1.34</v>
      </c>
      <c r="M1774" s="25">
        <f>15+6*D1774/3+6*(E1774/2)/3</f>
        <v>15</v>
      </c>
      <c r="N1774" s="25">
        <f>L1774-M1774</f>
        <v>-13.66</v>
      </c>
      <c r="O1774" s="24">
        <f>SUMPRODUCT(TEXT(N1774-{0,5,15,25,35},"0;\0")*{0,2,3,3,7})</f>
        <v>0</v>
      </c>
      <c r="P1774" s="177"/>
    </row>
    <row r="1775" spans="1:16" ht="24">
      <c r="A1775" s="21" t="s">
        <v>3018</v>
      </c>
      <c r="B1775" s="22" t="s">
        <v>1141</v>
      </c>
      <c r="C1775" s="24">
        <v>20100090</v>
      </c>
      <c r="D1775" s="24">
        <v>0</v>
      </c>
      <c r="E1775" s="24">
        <f>VLOOKUP(B1775,[1]毕业论文工作量统计表!$B$5:$C$161,2,0)</f>
        <v>8</v>
      </c>
      <c r="F1775" s="22" t="s">
        <v>88</v>
      </c>
      <c r="G1775" s="24" t="s">
        <v>128</v>
      </c>
      <c r="H1775" s="24">
        <v>1</v>
      </c>
      <c r="I1775" s="24">
        <v>102</v>
      </c>
      <c r="J1775" s="24" t="s">
        <v>1142</v>
      </c>
      <c r="K1775" s="85">
        <v>25</v>
      </c>
      <c r="L1775" s="25">
        <v>6.25</v>
      </c>
      <c r="M1775" s="25">
        <f t="shared" ref="M1775:M1820" si="39">15+6*D1775/3+6*(E1775/2)/3</f>
        <v>23</v>
      </c>
      <c r="N1775" s="25">
        <f t="shared" ref="N1775:N1820" si="40">L1775-M1775</f>
        <v>-16.75</v>
      </c>
      <c r="O1775" s="24">
        <f>SUMPRODUCT(TEXT(N1775-{0,5,15,25,35},"0;\0")*{0,2,3,3,7})</f>
        <v>0</v>
      </c>
      <c r="P1775" s="24"/>
    </row>
    <row r="1776" spans="1:16" ht="24">
      <c r="A1776" s="21" t="s">
        <v>2705</v>
      </c>
      <c r="B1776" s="24" t="s">
        <v>1143</v>
      </c>
      <c r="C1776" s="24">
        <v>20100070</v>
      </c>
      <c r="D1776" s="24">
        <v>0</v>
      </c>
      <c r="E1776" s="24">
        <f>VLOOKUP(B1776,[1]毕业论文工作量统计表!$B$5:$C$161,2,0)</f>
        <v>8</v>
      </c>
      <c r="F1776" s="22" t="s">
        <v>88</v>
      </c>
      <c r="G1776" s="24" t="s">
        <v>128</v>
      </c>
      <c r="H1776" s="24">
        <v>1</v>
      </c>
      <c r="I1776" s="24">
        <v>102</v>
      </c>
      <c r="J1776" s="24" t="s">
        <v>1142</v>
      </c>
      <c r="K1776" s="85">
        <v>25</v>
      </c>
      <c r="L1776" s="25">
        <v>6.25</v>
      </c>
      <c r="M1776" s="25">
        <f t="shared" si="39"/>
        <v>23</v>
      </c>
      <c r="N1776" s="25">
        <f t="shared" si="40"/>
        <v>-16.75</v>
      </c>
      <c r="O1776" s="24">
        <f>SUMPRODUCT(TEXT(N1776-{0,5,15,25,35},"0;\0")*{0,2,3,3,7})</f>
        <v>0</v>
      </c>
      <c r="P1776" s="24"/>
    </row>
    <row r="1777" spans="1:16" ht="24">
      <c r="A1777" s="21" t="s">
        <v>2705</v>
      </c>
      <c r="B1777" s="24" t="s">
        <v>1144</v>
      </c>
      <c r="C1777" s="24">
        <v>20100033</v>
      </c>
      <c r="D1777" s="24">
        <v>0</v>
      </c>
      <c r="E1777" s="24">
        <f>VLOOKUP(B1777,[1]毕业论文工作量统计表!$B$5:$C$161,2,0)</f>
        <v>8</v>
      </c>
      <c r="F1777" s="22" t="s">
        <v>88</v>
      </c>
      <c r="G1777" s="24" t="s">
        <v>128</v>
      </c>
      <c r="H1777" s="24">
        <v>1</v>
      </c>
      <c r="I1777" s="24">
        <v>102</v>
      </c>
      <c r="J1777" s="24" t="s">
        <v>1142</v>
      </c>
      <c r="K1777" s="85">
        <v>25</v>
      </c>
      <c r="L1777" s="25">
        <v>6.25</v>
      </c>
      <c r="M1777" s="25">
        <f t="shared" si="39"/>
        <v>23</v>
      </c>
      <c r="N1777" s="25">
        <f t="shared" si="40"/>
        <v>-16.75</v>
      </c>
      <c r="O1777" s="24">
        <f>SUMPRODUCT(TEXT(N1777-{0,5,15,25,35},"0;\0")*{0,2,3,3,7})</f>
        <v>0</v>
      </c>
      <c r="P1777" s="24"/>
    </row>
    <row r="1778" spans="1:16" ht="24">
      <c r="A1778" s="21" t="s">
        <v>2705</v>
      </c>
      <c r="B1778" s="24" t="s">
        <v>1145</v>
      </c>
      <c r="C1778" s="24">
        <v>20100088</v>
      </c>
      <c r="D1778" s="24">
        <v>0</v>
      </c>
      <c r="E1778" s="24">
        <f>VLOOKUP(B1778,[1]毕业论文工作量统计表!$B$5:$C$161,2,0)</f>
        <v>8</v>
      </c>
      <c r="F1778" s="22" t="s">
        <v>88</v>
      </c>
      <c r="G1778" s="24" t="s">
        <v>128</v>
      </c>
      <c r="H1778" s="24">
        <v>1</v>
      </c>
      <c r="I1778" s="24">
        <v>102</v>
      </c>
      <c r="J1778" s="24" t="s">
        <v>1142</v>
      </c>
      <c r="K1778" s="85">
        <v>25</v>
      </c>
      <c r="L1778" s="25">
        <v>6.25</v>
      </c>
      <c r="M1778" s="25">
        <f t="shared" si="39"/>
        <v>23</v>
      </c>
      <c r="N1778" s="25">
        <f t="shared" si="40"/>
        <v>-16.75</v>
      </c>
      <c r="O1778" s="24">
        <f>SUMPRODUCT(TEXT(N1778-{0,5,15,25,35},"0;\0")*{0,2,3,3,7})</f>
        <v>0</v>
      </c>
      <c r="P1778" s="24"/>
    </row>
    <row r="1779" spans="1:16" ht="24">
      <c r="A1779" s="21" t="s">
        <v>2705</v>
      </c>
      <c r="B1779" s="24" t="s">
        <v>1146</v>
      </c>
      <c r="C1779" s="22">
        <v>20130061</v>
      </c>
      <c r="D1779" s="22">
        <v>0</v>
      </c>
      <c r="E1779" s="24">
        <v>0</v>
      </c>
      <c r="F1779" s="22" t="s">
        <v>88</v>
      </c>
      <c r="G1779" s="24" t="s">
        <v>128</v>
      </c>
      <c r="H1779" s="24">
        <v>1</v>
      </c>
      <c r="I1779" s="24">
        <v>106</v>
      </c>
      <c r="J1779" s="24" t="s">
        <v>1147</v>
      </c>
      <c r="K1779" s="85">
        <v>24.8</v>
      </c>
      <c r="L1779" s="25">
        <v>8.2669999999999995</v>
      </c>
      <c r="M1779" s="25">
        <f t="shared" si="39"/>
        <v>15</v>
      </c>
      <c r="N1779" s="25">
        <f t="shared" si="40"/>
        <v>-6.7330000000000005</v>
      </c>
      <c r="O1779" s="24">
        <f>SUMPRODUCT(TEXT(N1779-{0,5,15,25,35},"0;\0")*{0,2,3,3,7})</f>
        <v>0</v>
      </c>
      <c r="P1779" s="24"/>
    </row>
    <row r="1780" spans="1:16" ht="24">
      <c r="A1780" s="21" t="s">
        <v>2705</v>
      </c>
      <c r="B1780" s="24" t="s">
        <v>1148</v>
      </c>
      <c r="C1780" s="24">
        <v>20120074</v>
      </c>
      <c r="D1780" s="24">
        <v>0</v>
      </c>
      <c r="E1780" s="24">
        <v>0</v>
      </c>
      <c r="F1780" s="22" t="s">
        <v>88</v>
      </c>
      <c r="G1780" s="24" t="s">
        <v>128</v>
      </c>
      <c r="H1780" s="24">
        <v>1</v>
      </c>
      <c r="I1780" s="24">
        <v>106</v>
      </c>
      <c r="J1780" s="24" t="s">
        <v>1147</v>
      </c>
      <c r="K1780" s="85">
        <v>24.8</v>
      </c>
      <c r="L1780" s="25">
        <v>8.2669999999999995</v>
      </c>
      <c r="M1780" s="25">
        <f t="shared" si="39"/>
        <v>15</v>
      </c>
      <c r="N1780" s="25">
        <f t="shared" si="40"/>
        <v>-6.7330000000000005</v>
      </c>
      <c r="O1780" s="24">
        <f>SUMPRODUCT(TEXT(N1780-{0,5,15,25,35},"0;\0")*{0,2,3,3,7})</f>
        <v>0</v>
      </c>
      <c r="P1780" s="24"/>
    </row>
    <row r="1781" spans="1:16" ht="24">
      <c r="A1781" s="21" t="s">
        <v>2705</v>
      </c>
      <c r="B1781" s="24" t="s">
        <v>1149</v>
      </c>
      <c r="C1781" s="24">
        <v>20100078</v>
      </c>
      <c r="D1781" s="24">
        <v>0</v>
      </c>
      <c r="E1781" s="24">
        <f>VLOOKUP(B1781,[1]毕业论文工作量统计表!$B$5:$C$161,2,0)</f>
        <v>12</v>
      </c>
      <c r="F1781" s="22" t="s">
        <v>88</v>
      </c>
      <c r="G1781" s="24" t="s">
        <v>128</v>
      </c>
      <c r="H1781" s="24">
        <v>1</v>
      </c>
      <c r="I1781" s="24">
        <v>106</v>
      </c>
      <c r="J1781" s="24" t="s">
        <v>1147</v>
      </c>
      <c r="K1781" s="85">
        <v>24.8</v>
      </c>
      <c r="L1781" s="25">
        <v>8.2669999999999995</v>
      </c>
      <c r="M1781" s="25">
        <f t="shared" si="39"/>
        <v>27</v>
      </c>
      <c r="N1781" s="25">
        <f t="shared" si="40"/>
        <v>-18.733000000000001</v>
      </c>
      <c r="O1781" s="24">
        <f>SUMPRODUCT(TEXT(N1781-{0,5,15,25,35},"0;\0")*{0,2,3,3,7})</f>
        <v>0</v>
      </c>
      <c r="P1781" s="24"/>
    </row>
    <row r="1782" spans="1:16" ht="24">
      <c r="A1782" s="21" t="s">
        <v>2705</v>
      </c>
      <c r="B1782" s="22" t="s">
        <v>1150</v>
      </c>
      <c r="C1782" s="22">
        <v>20110126</v>
      </c>
      <c r="D1782" s="24">
        <v>0</v>
      </c>
      <c r="E1782" s="24">
        <f>VLOOKUP(B1782,[1]毕业论文工作量统计表!$B$5:$C$161,2,0)</f>
        <v>9</v>
      </c>
      <c r="F1782" s="22" t="s">
        <v>88</v>
      </c>
      <c r="G1782" s="24" t="s">
        <v>128</v>
      </c>
      <c r="H1782" s="24">
        <v>1</v>
      </c>
      <c r="I1782" s="24">
        <v>107</v>
      </c>
      <c r="J1782" s="24" t="s">
        <v>1151</v>
      </c>
      <c r="K1782" s="85">
        <v>24.8</v>
      </c>
      <c r="L1782" s="25">
        <v>3.1</v>
      </c>
      <c r="M1782" s="25">
        <f t="shared" si="39"/>
        <v>24</v>
      </c>
      <c r="N1782" s="25">
        <f t="shared" si="40"/>
        <v>-20.9</v>
      </c>
      <c r="O1782" s="24">
        <f>SUMPRODUCT(TEXT(N1782-{0,5,15,25,35},"0;\0")*{0,2,3,3,7})</f>
        <v>0</v>
      </c>
      <c r="P1782" s="24"/>
    </row>
    <row r="1783" spans="1:16" ht="24">
      <c r="A1783" s="21" t="s">
        <v>2705</v>
      </c>
      <c r="B1783" s="24" t="s">
        <v>1152</v>
      </c>
      <c r="C1783" s="24">
        <v>20140070</v>
      </c>
      <c r="D1783" s="24">
        <v>0</v>
      </c>
      <c r="E1783" s="24">
        <f>VLOOKUP(B1783,[1]毕业论文工作量统计表!$B$5:$C$161,2,0)</f>
        <v>9</v>
      </c>
      <c r="F1783" s="22" t="s">
        <v>88</v>
      </c>
      <c r="G1783" s="24" t="s">
        <v>128</v>
      </c>
      <c r="H1783" s="24">
        <v>1</v>
      </c>
      <c r="I1783" s="24">
        <v>107</v>
      </c>
      <c r="J1783" s="24" t="s">
        <v>1151</v>
      </c>
      <c r="K1783" s="85">
        <v>24.8</v>
      </c>
      <c r="L1783" s="25">
        <v>3.1</v>
      </c>
      <c r="M1783" s="25">
        <f t="shared" si="39"/>
        <v>24</v>
      </c>
      <c r="N1783" s="25">
        <f t="shared" si="40"/>
        <v>-20.9</v>
      </c>
      <c r="O1783" s="24">
        <f>SUMPRODUCT(TEXT(N1783-{0,5,15,25,35},"0;\0")*{0,2,3,3,7})</f>
        <v>0</v>
      </c>
      <c r="P1783" s="24"/>
    </row>
    <row r="1784" spans="1:16" ht="24">
      <c r="A1784" s="21" t="s">
        <v>2705</v>
      </c>
      <c r="B1784" s="24" t="s">
        <v>1153</v>
      </c>
      <c r="C1784" s="24">
        <v>20100069</v>
      </c>
      <c r="D1784" s="22">
        <v>0</v>
      </c>
      <c r="E1784" s="24">
        <f>VLOOKUP(B1784,[1]毕业论文工作量统计表!$B$5:$C$161,2,0)</f>
        <v>12</v>
      </c>
      <c r="F1784" s="22" t="s">
        <v>88</v>
      </c>
      <c r="G1784" s="24" t="s">
        <v>128</v>
      </c>
      <c r="H1784" s="24">
        <v>1</v>
      </c>
      <c r="I1784" s="24">
        <v>107</v>
      </c>
      <c r="J1784" s="24" t="s">
        <v>1151</v>
      </c>
      <c r="K1784" s="85">
        <v>24.8</v>
      </c>
      <c r="L1784" s="25">
        <v>3.1</v>
      </c>
      <c r="M1784" s="25">
        <f t="shared" si="39"/>
        <v>27</v>
      </c>
      <c r="N1784" s="25">
        <f t="shared" si="40"/>
        <v>-23.9</v>
      </c>
      <c r="O1784" s="24">
        <f>SUMPRODUCT(TEXT(N1784-{0,5,15,25,35},"0;\0")*{0,2,3,3,7})</f>
        <v>0</v>
      </c>
      <c r="P1784" s="24"/>
    </row>
    <row r="1785" spans="1:16" ht="24">
      <c r="A1785" s="21" t="s">
        <v>2705</v>
      </c>
      <c r="B1785" s="24" t="s">
        <v>1154</v>
      </c>
      <c r="C1785" s="24">
        <v>20160024</v>
      </c>
      <c r="D1785" s="24">
        <v>0</v>
      </c>
      <c r="E1785" s="24">
        <v>9</v>
      </c>
      <c r="F1785" s="22" t="s">
        <v>88</v>
      </c>
      <c r="G1785" s="24" t="s">
        <v>128</v>
      </c>
      <c r="H1785" s="24">
        <v>1</v>
      </c>
      <c r="I1785" s="24">
        <v>107</v>
      </c>
      <c r="J1785" s="24" t="s">
        <v>1151</v>
      </c>
      <c r="K1785" s="85">
        <v>24.8</v>
      </c>
      <c r="L1785" s="25">
        <v>3.1</v>
      </c>
      <c r="M1785" s="25">
        <f t="shared" si="39"/>
        <v>24</v>
      </c>
      <c r="N1785" s="25">
        <f t="shared" si="40"/>
        <v>-20.9</v>
      </c>
      <c r="O1785" s="24">
        <f>SUMPRODUCT(TEXT(N1785-{0,5,15,25,35},"0;\0")*{0,2,3,3,7})</f>
        <v>0</v>
      </c>
      <c r="P1785" s="24"/>
    </row>
    <row r="1786" spans="1:16" ht="24">
      <c r="A1786" s="21" t="s">
        <v>2705</v>
      </c>
      <c r="B1786" s="24" t="s">
        <v>1155</v>
      </c>
      <c r="C1786" s="24">
        <v>20150071</v>
      </c>
      <c r="D1786" s="24">
        <v>0</v>
      </c>
      <c r="E1786" s="24">
        <f>VLOOKUP(B1786,[1]毕业论文工作量统计表!$B$5:$C$161,2,0)</f>
        <v>8</v>
      </c>
      <c r="F1786" s="22" t="s">
        <v>88</v>
      </c>
      <c r="G1786" s="24" t="s">
        <v>128</v>
      </c>
      <c r="H1786" s="24">
        <v>1</v>
      </c>
      <c r="I1786" s="24">
        <v>107</v>
      </c>
      <c r="J1786" s="24" t="s">
        <v>1151</v>
      </c>
      <c r="K1786" s="85">
        <v>24.8</v>
      </c>
      <c r="L1786" s="25">
        <v>3.1</v>
      </c>
      <c r="M1786" s="25">
        <f t="shared" si="39"/>
        <v>23</v>
      </c>
      <c r="N1786" s="25">
        <f t="shared" si="40"/>
        <v>-19.899999999999999</v>
      </c>
      <c r="O1786" s="24">
        <f>SUMPRODUCT(TEXT(N1786-{0,5,15,25,35},"0;\0")*{0,2,3,3,7})</f>
        <v>0</v>
      </c>
      <c r="P1786" s="24"/>
    </row>
    <row r="1787" spans="1:16" ht="24">
      <c r="A1787" s="21" t="s">
        <v>2705</v>
      </c>
      <c r="B1787" s="24" t="s">
        <v>410</v>
      </c>
      <c r="C1787" s="24">
        <v>20160065</v>
      </c>
      <c r="D1787" s="24">
        <v>0</v>
      </c>
      <c r="E1787" s="24">
        <v>8</v>
      </c>
      <c r="F1787" s="22" t="s">
        <v>88</v>
      </c>
      <c r="G1787" s="24" t="s">
        <v>128</v>
      </c>
      <c r="H1787" s="24">
        <v>1</v>
      </c>
      <c r="I1787" s="24">
        <v>107</v>
      </c>
      <c r="J1787" s="24" t="s">
        <v>1151</v>
      </c>
      <c r="K1787" s="85">
        <v>24.8</v>
      </c>
      <c r="L1787" s="25">
        <v>3.1</v>
      </c>
      <c r="M1787" s="25">
        <f t="shared" si="39"/>
        <v>23</v>
      </c>
      <c r="N1787" s="25">
        <f t="shared" si="40"/>
        <v>-19.899999999999999</v>
      </c>
      <c r="O1787" s="24">
        <f>SUMPRODUCT(TEXT(N1787-{0,5,15,25,35},"0;\0")*{0,2,3,3,7})</f>
        <v>0</v>
      </c>
      <c r="P1787" s="24"/>
    </row>
    <row r="1788" spans="1:16" ht="24">
      <c r="A1788" s="21" t="s">
        <v>2705</v>
      </c>
      <c r="B1788" s="24" t="s">
        <v>1156</v>
      </c>
      <c r="C1788" s="24">
        <v>20150008</v>
      </c>
      <c r="D1788" s="22">
        <v>0</v>
      </c>
      <c r="E1788" s="24">
        <f>VLOOKUP(B1788,[1]毕业论文工作量统计表!$B$5:$C$161,2,0)</f>
        <v>5</v>
      </c>
      <c r="F1788" s="22" t="s">
        <v>88</v>
      </c>
      <c r="G1788" s="24" t="s">
        <v>128</v>
      </c>
      <c r="H1788" s="24">
        <v>1</v>
      </c>
      <c r="I1788" s="24">
        <v>107</v>
      </c>
      <c r="J1788" s="24" t="s">
        <v>1151</v>
      </c>
      <c r="K1788" s="85">
        <v>24.8</v>
      </c>
      <c r="L1788" s="25">
        <v>3.1</v>
      </c>
      <c r="M1788" s="25">
        <f t="shared" si="39"/>
        <v>20</v>
      </c>
      <c r="N1788" s="25">
        <f t="shared" si="40"/>
        <v>-16.899999999999999</v>
      </c>
      <c r="O1788" s="24">
        <f>SUMPRODUCT(TEXT(N1788-{0,5,15,25,35},"0;\0")*{0,2,3,3,7})</f>
        <v>0</v>
      </c>
      <c r="P1788" s="24"/>
    </row>
    <row r="1789" spans="1:16" ht="24">
      <c r="A1789" s="21" t="s">
        <v>2705</v>
      </c>
      <c r="B1789" s="24" t="s">
        <v>1157</v>
      </c>
      <c r="C1789" s="24">
        <v>20190030</v>
      </c>
      <c r="D1789" s="22">
        <v>1</v>
      </c>
      <c r="E1789" s="24">
        <f>VLOOKUP(B1789,[1]毕业论文工作量统计表!$B$5:$C$161,2,0)</f>
        <v>3</v>
      </c>
      <c r="F1789" s="22" t="s">
        <v>88</v>
      </c>
      <c r="G1789" s="24" t="s">
        <v>128</v>
      </c>
      <c r="H1789" s="24">
        <v>1</v>
      </c>
      <c r="I1789" s="24">
        <v>107</v>
      </c>
      <c r="J1789" s="24" t="s">
        <v>1151</v>
      </c>
      <c r="K1789" s="85">
        <v>24.8</v>
      </c>
      <c r="L1789" s="25">
        <v>3.1</v>
      </c>
      <c r="M1789" s="25">
        <f t="shared" si="39"/>
        <v>20</v>
      </c>
      <c r="N1789" s="25">
        <f t="shared" si="40"/>
        <v>-16.899999999999999</v>
      </c>
      <c r="O1789" s="24">
        <f>SUMPRODUCT(TEXT(N1789-{0,5,15,25,35},"0;\0")*{0,2,3,3,7})</f>
        <v>0</v>
      </c>
      <c r="P1789" s="24"/>
    </row>
    <row r="1790" spans="1:16" ht="24">
      <c r="A1790" s="21" t="s">
        <v>2705</v>
      </c>
      <c r="B1790" s="22" t="s">
        <v>1158</v>
      </c>
      <c r="C1790" s="22">
        <v>20090059</v>
      </c>
      <c r="D1790" s="24">
        <v>2</v>
      </c>
      <c r="E1790" s="24">
        <f>VLOOKUP(B1790,[1]毕业论文工作量统计表!$B$5:$C$161,2,0)</f>
        <v>11</v>
      </c>
      <c r="F1790" s="22" t="s">
        <v>88</v>
      </c>
      <c r="G1790" s="24" t="s">
        <v>128</v>
      </c>
      <c r="H1790" s="24">
        <v>1</v>
      </c>
      <c r="I1790" s="24">
        <v>101</v>
      </c>
      <c r="J1790" s="24" t="s">
        <v>129</v>
      </c>
      <c r="K1790" s="85">
        <v>24.8</v>
      </c>
      <c r="L1790" s="25">
        <v>3.5430000000000001</v>
      </c>
      <c r="M1790" s="25">
        <f t="shared" si="39"/>
        <v>30</v>
      </c>
      <c r="N1790" s="25">
        <f t="shared" si="40"/>
        <v>-26.457000000000001</v>
      </c>
      <c r="O1790" s="24">
        <f>SUMPRODUCT(TEXT(N1790-{0,5,15,25,35},"0;\0")*{0,2,3,3,7})</f>
        <v>0</v>
      </c>
      <c r="P1790" s="24"/>
    </row>
    <row r="1791" spans="1:16" ht="24">
      <c r="A1791" s="21" t="s">
        <v>2705</v>
      </c>
      <c r="B1791" s="24" t="s">
        <v>1159</v>
      </c>
      <c r="C1791" s="24">
        <v>20120079</v>
      </c>
      <c r="D1791" s="24">
        <v>0</v>
      </c>
      <c r="E1791" s="24">
        <v>0</v>
      </c>
      <c r="F1791" s="22" t="s">
        <v>88</v>
      </c>
      <c r="G1791" s="24" t="s">
        <v>128</v>
      </c>
      <c r="H1791" s="24">
        <v>1</v>
      </c>
      <c r="I1791" s="24">
        <v>101</v>
      </c>
      <c r="J1791" s="24" t="s">
        <v>129</v>
      </c>
      <c r="K1791" s="85">
        <v>24.8</v>
      </c>
      <c r="L1791" s="25">
        <v>3.5430000000000001</v>
      </c>
      <c r="M1791" s="25">
        <f t="shared" si="39"/>
        <v>15</v>
      </c>
      <c r="N1791" s="25">
        <f t="shared" si="40"/>
        <v>-11.457000000000001</v>
      </c>
      <c r="O1791" s="24">
        <f>SUMPRODUCT(TEXT(N1791-{0,5,15,25,35},"0;\0")*{0,2,3,3,7})</f>
        <v>0</v>
      </c>
      <c r="P1791" s="24"/>
    </row>
    <row r="1792" spans="1:16" ht="24">
      <c r="A1792" s="21" t="s">
        <v>2705</v>
      </c>
      <c r="B1792" s="24" t="s">
        <v>1160</v>
      </c>
      <c r="C1792" s="24">
        <v>20140075</v>
      </c>
      <c r="D1792" s="24">
        <v>0</v>
      </c>
      <c r="E1792" s="24">
        <f>VLOOKUP(B1792,[1]毕业论文工作量统计表!$B$5:$C$161,2,0)</f>
        <v>10</v>
      </c>
      <c r="F1792" s="22" t="s">
        <v>88</v>
      </c>
      <c r="G1792" s="24" t="s">
        <v>128</v>
      </c>
      <c r="H1792" s="24">
        <v>1</v>
      </c>
      <c r="I1792" s="24">
        <v>101</v>
      </c>
      <c r="J1792" s="24" t="s">
        <v>129</v>
      </c>
      <c r="K1792" s="85">
        <v>24.8</v>
      </c>
      <c r="L1792" s="25">
        <v>3.5430000000000001</v>
      </c>
      <c r="M1792" s="25">
        <f t="shared" si="39"/>
        <v>25</v>
      </c>
      <c r="N1792" s="25">
        <f t="shared" si="40"/>
        <v>-21.457000000000001</v>
      </c>
      <c r="O1792" s="24">
        <f>SUMPRODUCT(TEXT(N1792-{0,5,15,25,35},"0;\0")*{0,2,3,3,7})</f>
        <v>0</v>
      </c>
      <c r="P1792" s="24"/>
    </row>
    <row r="1793" spans="1:16" ht="24">
      <c r="A1793" s="21" t="s">
        <v>2705</v>
      </c>
      <c r="B1793" s="24" t="s">
        <v>1161</v>
      </c>
      <c r="C1793" s="24">
        <v>20140074</v>
      </c>
      <c r="D1793" s="24">
        <v>0</v>
      </c>
      <c r="E1793" s="24">
        <f>VLOOKUP(B1793,[1]毕业论文工作量统计表!$B$5:$C$161,2,0)</f>
        <v>11</v>
      </c>
      <c r="F1793" s="22" t="s">
        <v>88</v>
      </c>
      <c r="G1793" s="24" t="s">
        <v>128</v>
      </c>
      <c r="H1793" s="24">
        <v>1</v>
      </c>
      <c r="I1793" s="24">
        <v>101</v>
      </c>
      <c r="J1793" s="24" t="s">
        <v>129</v>
      </c>
      <c r="K1793" s="85">
        <v>24.8</v>
      </c>
      <c r="L1793" s="25">
        <v>3.5430000000000001</v>
      </c>
      <c r="M1793" s="25">
        <f t="shared" si="39"/>
        <v>26</v>
      </c>
      <c r="N1793" s="25">
        <f t="shared" si="40"/>
        <v>-22.457000000000001</v>
      </c>
      <c r="O1793" s="24">
        <f>SUMPRODUCT(TEXT(N1793-{0,5,15,25,35},"0;\0")*{0,2,3,3,7})</f>
        <v>0</v>
      </c>
      <c r="P1793" s="24"/>
    </row>
    <row r="1794" spans="1:16" ht="24">
      <c r="A1794" s="21" t="s">
        <v>2705</v>
      </c>
      <c r="B1794" s="22" t="s">
        <v>1162</v>
      </c>
      <c r="C1794" s="22">
        <v>20090072</v>
      </c>
      <c r="D1794" s="22">
        <v>1</v>
      </c>
      <c r="E1794" s="24">
        <v>7</v>
      </c>
      <c r="F1794" s="22" t="s">
        <v>88</v>
      </c>
      <c r="G1794" s="24" t="s">
        <v>128</v>
      </c>
      <c r="H1794" s="24">
        <v>4</v>
      </c>
      <c r="I1794" s="24">
        <v>402</v>
      </c>
      <c r="J1794" s="24" t="s">
        <v>2706</v>
      </c>
      <c r="K1794" s="85">
        <v>50</v>
      </c>
      <c r="L1794" s="25">
        <v>8.3330000000000002</v>
      </c>
      <c r="M1794" s="25">
        <f t="shared" si="39"/>
        <v>24</v>
      </c>
      <c r="N1794" s="25">
        <f t="shared" si="40"/>
        <v>-15.667</v>
      </c>
      <c r="O1794" s="24">
        <f>SUMPRODUCT(TEXT(N1794-{0,5,15,25,35},"0;\0")*{0,2,3,3,7})</f>
        <v>0</v>
      </c>
      <c r="P1794" s="24"/>
    </row>
    <row r="1795" spans="1:16" ht="24">
      <c r="A1795" s="21" t="s">
        <v>2705</v>
      </c>
      <c r="B1795" s="24" t="s">
        <v>1163</v>
      </c>
      <c r="C1795" s="24">
        <v>20120077</v>
      </c>
      <c r="D1795" s="24">
        <v>0</v>
      </c>
      <c r="E1795" s="24">
        <v>0</v>
      </c>
      <c r="F1795" s="22" t="s">
        <v>88</v>
      </c>
      <c r="G1795" s="24" t="s">
        <v>128</v>
      </c>
      <c r="H1795" s="24">
        <v>4</v>
      </c>
      <c r="I1795" s="24">
        <v>402</v>
      </c>
      <c r="J1795" s="24" t="s">
        <v>2706</v>
      </c>
      <c r="K1795" s="85">
        <v>50</v>
      </c>
      <c r="L1795" s="25">
        <v>8.3330000000000002</v>
      </c>
      <c r="M1795" s="25">
        <f t="shared" si="39"/>
        <v>15</v>
      </c>
      <c r="N1795" s="25">
        <f t="shared" si="40"/>
        <v>-6.6669999999999998</v>
      </c>
      <c r="O1795" s="24">
        <f>SUMPRODUCT(TEXT(N1795-{0,5,15,25,35},"0;\0")*{0,2,3,3,7})</f>
        <v>0</v>
      </c>
      <c r="P1795" s="24"/>
    </row>
    <row r="1796" spans="1:16" ht="24">
      <c r="A1796" s="21" t="s">
        <v>2705</v>
      </c>
      <c r="B1796" s="24" t="s">
        <v>1164</v>
      </c>
      <c r="C1796" s="24">
        <v>20110100</v>
      </c>
      <c r="D1796" s="24">
        <v>3</v>
      </c>
      <c r="E1796" s="24">
        <f>VLOOKUP(B1796,[1]毕业论文工作量统计表!$B$5:$C$161,2,0)</f>
        <v>3</v>
      </c>
      <c r="F1796" s="22" t="s">
        <v>88</v>
      </c>
      <c r="G1796" s="24" t="s">
        <v>128</v>
      </c>
      <c r="H1796" s="24">
        <v>4</v>
      </c>
      <c r="I1796" s="24">
        <v>402</v>
      </c>
      <c r="J1796" s="24" t="s">
        <v>2706</v>
      </c>
      <c r="K1796" s="85">
        <v>50</v>
      </c>
      <c r="L1796" s="25">
        <v>8.3330000000000002</v>
      </c>
      <c r="M1796" s="25">
        <f t="shared" si="39"/>
        <v>24</v>
      </c>
      <c r="N1796" s="25">
        <f t="shared" si="40"/>
        <v>-15.667</v>
      </c>
      <c r="O1796" s="24">
        <f>SUMPRODUCT(TEXT(N1796-{0,5,15,25,35},"0;\0")*{0,2,3,3,7})</f>
        <v>0</v>
      </c>
      <c r="P1796" s="24"/>
    </row>
    <row r="1797" spans="1:16" ht="24">
      <c r="A1797" s="21" t="s">
        <v>2705</v>
      </c>
      <c r="B1797" s="24" t="s">
        <v>1165</v>
      </c>
      <c r="C1797" s="24">
        <v>20160084</v>
      </c>
      <c r="D1797" s="24">
        <v>0</v>
      </c>
      <c r="E1797" s="24">
        <f>VLOOKUP(B1797,[1]毕业论文工作量统计表!$B$5:$C$161,2,0)</f>
        <v>8</v>
      </c>
      <c r="F1797" s="22" t="s">
        <v>88</v>
      </c>
      <c r="G1797" s="24" t="s">
        <v>128</v>
      </c>
      <c r="H1797" s="24">
        <v>4</v>
      </c>
      <c r="I1797" s="24">
        <v>402</v>
      </c>
      <c r="J1797" s="24" t="s">
        <v>2706</v>
      </c>
      <c r="K1797" s="85">
        <v>50</v>
      </c>
      <c r="L1797" s="25">
        <v>8.3330000000000002</v>
      </c>
      <c r="M1797" s="25">
        <f t="shared" si="39"/>
        <v>23</v>
      </c>
      <c r="N1797" s="25">
        <f t="shared" si="40"/>
        <v>-14.667</v>
      </c>
      <c r="O1797" s="24">
        <f>SUMPRODUCT(TEXT(N1797-{0,5,15,25,35},"0;\0")*{0,2,3,3,7})</f>
        <v>0</v>
      </c>
      <c r="P1797" s="24"/>
    </row>
    <row r="1798" spans="1:16" ht="24">
      <c r="A1798" s="21" t="s">
        <v>2705</v>
      </c>
      <c r="B1798" s="24" t="s">
        <v>1166</v>
      </c>
      <c r="C1798" s="24">
        <v>20100034</v>
      </c>
      <c r="D1798" s="24">
        <v>0</v>
      </c>
      <c r="E1798" s="24">
        <f>VLOOKUP(B1798,[1]毕业论文工作量统计表!$B$5:$C$161,2,0)</f>
        <v>10</v>
      </c>
      <c r="F1798" s="22" t="s">
        <v>88</v>
      </c>
      <c r="G1798" s="24" t="s">
        <v>128</v>
      </c>
      <c r="H1798" s="24">
        <v>4</v>
      </c>
      <c r="I1798" s="24">
        <v>402</v>
      </c>
      <c r="J1798" s="24" t="s">
        <v>2706</v>
      </c>
      <c r="K1798" s="85">
        <v>50</v>
      </c>
      <c r="L1798" s="25">
        <v>8.3330000000000002</v>
      </c>
      <c r="M1798" s="25">
        <f t="shared" si="39"/>
        <v>25</v>
      </c>
      <c r="N1798" s="25">
        <f t="shared" si="40"/>
        <v>-16.667000000000002</v>
      </c>
      <c r="O1798" s="24">
        <f>SUMPRODUCT(TEXT(N1798-{0,5,15,25,35},"0;\0")*{0,2,3,3,7})</f>
        <v>0</v>
      </c>
      <c r="P1798" s="24"/>
    </row>
    <row r="1799" spans="1:16" ht="24">
      <c r="A1799" s="21" t="s">
        <v>2705</v>
      </c>
      <c r="B1799" s="24" t="s">
        <v>1167</v>
      </c>
      <c r="C1799" s="24">
        <v>20090030</v>
      </c>
      <c r="D1799" s="24">
        <v>0</v>
      </c>
      <c r="E1799" s="24">
        <v>0</v>
      </c>
      <c r="F1799" s="22" t="s">
        <v>88</v>
      </c>
      <c r="G1799" s="24" t="s">
        <v>128</v>
      </c>
      <c r="H1799" s="24">
        <v>4</v>
      </c>
      <c r="I1799" s="24">
        <v>402</v>
      </c>
      <c r="J1799" s="24" t="s">
        <v>2706</v>
      </c>
      <c r="K1799" s="85">
        <v>50</v>
      </c>
      <c r="L1799" s="25">
        <v>8.3330000000000002</v>
      </c>
      <c r="M1799" s="25">
        <f t="shared" si="39"/>
        <v>15</v>
      </c>
      <c r="N1799" s="25">
        <f t="shared" si="40"/>
        <v>-6.6669999999999998</v>
      </c>
      <c r="O1799" s="24">
        <f>SUMPRODUCT(TEXT(N1799-{0,5,15,25,35},"0;\0")*{0,2,3,3,7})</f>
        <v>0</v>
      </c>
      <c r="P1799" s="24"/>
    </row>
    <row r="1800" spans="1:16" ht="24">
      <c r="A1800" s="21" t="s">
        <v>2705</v>
      </c>
      <c r="B1800" s="28" t="s">
        <v>1168</v>
      </c>
      <c r="C1800" s="22">
        <v>20020000</v>
      </c>
      <c r="D1800" s="22">
        <v>2</v>
      </c>
      <c r="E1800" s="24">
        <f>VLOOKUP(B1800,[1]毕业论文工作量统计表!$B$5:$C$161,2,0)</f>
        <v>7</v>
      </c>
      <c r="F1800" s="22" t="s">
        <v>88</v>
      </c>
      <c r="G1800" s="28" t="s">
        <v>128</v>
      </c>
      <c r="H1800" s="24">
        <v>4</v>
      </c>
      <c r="I1800" s="24">
        <v>401</v>
      </c>
      <c r="J1800" s="24" t="s">
        <v>1169</v>
      </c>
      <c r="K1800" s="85">
        <v>25</v>
      </c>
      <c r="L1800" s="24">
        <v>3.13</v>
      </c>
      <c r="M1800" s="25">
        <f t="shared" si="39"/>
        <v>26</v>
      </c>
      <c r="N1800" s="25">
        <f t="shared" si="40"/>
        <v>-22.87</v>
      </c>
      <c r="O1800" s="24">
        <f>SUMPRODUCT(TEXT(N1800-{0,5,15,25,35},"0;\0")*{0,2,3,3,7})</f>
        <v>0</v>
      </c>
      <c r="P1800" s="24"/>
    </row>
    <row r="1801" spans="1:16" ht="24">
      <c r="A1801" s="21" t="s">
        <v>2705</v>
      </c>
      <c r="B1801" s="24" t="s">
        <v>1170</v>
      </c>
      <c r="C1801" s="24">
        <v>20000053</v>
      </c>
      <c r="D1801" s="24">
        <v>0</v>
      </c>
      <c r="E1801" s="24">
        <f>VLOOKUP(B1801,[1]毕业论文工作量统计表!$B$5:$C$161,2,0)</f>
        <v>11</v>
      </c>
      <c r="F1801" s="22" t="s">
        <v>88</v>
      </c>
      <c r="G1801" s="28" t="s">
        <v>128</v>
      </c>
      <c r="H1801" s="24">
        <v>4</v>
      </c>
      <c r="I1801" s="24">
        <v>401</v>
      </c>
      <c r="J1801" s="24" t="s">
        <v>1169</v>
      </c>
      <c r="K1801" s="85">
        <v>25</v>
      </c>
      <c r="L1801" s="24">
        <v>3.13</v>
      </c>
      <c r="M1801" s="25">
        <f t="shared" si="39"/>
        <v>26</v>
      </c>
      <c r="N1801" s="25">
        <f t="shared" si="40"/>
        <v>-22.87</v>
      </c>
      <c r="O1801" s="24">
        <f>SUMPRODUCT(TEXT(N1801-{0,5,15,25,35},"0;\0")*{0,2,3,3,7})</f>
        <v>0</v>
      </c>
      <c r="P1801" s="24"/>
    </row>
    <row r="1802" spans="1:16" ht="24">
      <c r="A1802" s="21" t="s">
        <v>2705</v>
      </c>
      <c r="B1802" s="24" t="s">
        <v>1171</v>
      </c>
      <c r="C1802" s="24">
        <v>20090029</v>
      </c>
      <c r="D1802" s="24">
        <v>0</v>
      </c>
      <c r="E1802" s="24">
        <f>VLOOKUP(B1802,[1]毕业论文工作量统计表!$B$5:$C$161,2,0)</f>
        <v>8</v>
      </c>
      <c r="F1802" s="22" t="s">
        <v>88</v>
      </c>
      <c r="G1802" s="28" t="s">
        <v>128</v>
      </c>
      <c r="H1802" s="24">
        <v>4</v>
      </c>
      <c r="I1802" s="24">
        <v>401</v>
      </c>
      <c r="J1802" s="24" t="s">
        <v>1169</v>
      </c>
      <c r="K1802" s="85">
        <v>25</v>
      </c>
      <c r="L1802" s="24">
        <v>3.13</v>
      </c>
      <c r="M1802" s="25">
        <f t="shared" si="39"/>
        <v>23</v>
      </c>
      <c r="N1802" s="25">
        <f t="shared" si="40"/>
        <v>-19.87</v>
      </c>
      <c r="O1802" s="24">
        <f>SUMPRODUCT(TEXT(N1802-{0,5,15,25,35},"0;\0")*{0,2,3,3,7})</f>
        <v>0</v>
      </c>
      <c r="P1802" s="24"/>
    </row>
    <row r="1803" spans="1:16" ht="24">
      <c r="A1803" s="21" t="s">
        <v>2705</v>
      </c>
      <c r="B1803" s="24" t="s">
        <v>1172</v>
      </c>
      <c r="C1803" s="24">
        <v>20100089</v>
      </c>
      <c r="D1803" s="24">
        <v>0</v>
      </c>
      <c r="E1803" s="24">
        <v>9</v>
      </c>
      <c r="F1803" s="22" t="s">
        <v>88</v>
      </c>
      <c r="G1803" s="28" t="s">
        <v>128</v>
      </c>
      <c r="H1803" s="24">
        <v>4</v>
      </c>
      <c r="I1803" s="24">
        <v>401</v>
      </c>
      <c r="J1803" s="24" t="s">
        <v>1169</v>
      </c>
      <c r="K1803" s="85">
        <v>25</v>
      </c>
      <c r="L1803" s="24">
        <v>3.13</v>
      </c>
      <c r="M1803" s="25">
        <f t="shared" si="39"/>
        <v>24</v>
      </c>
      <c r="N1803" s="25">
        <f t="shared" si="40"/>
        <v>-20.87</v>
      </c>
      <c r="O1803" s="24">
        <f>SUMPRODUCT(TEXT(N1803-{0,5,15,25,35},"0;\0")*{0,2,3,3,7})</f>
        <v>0</v>
      </c>
      <c r="P1803" s="24"/>
    </row>
    <row r="1804" spans="1:16" ht="24">
      <c r="A1804" s="21" t="s">
        <v>2705</v>
      </c>
      <c r="B1804" s="24" t="s">
        <v>1173</v>
      </c>
      <c r="C1804" s="24">
        <v>20110053</v>
      </c>
      <c r="D1804" s="24">
        <v>0</v>
      </c>
      <c r="E1804" s="24">
        <f>VLOOKUP(B1804,[1]毕业论文工作量统计表!$B$5:$C$161,2,0)</f>
        <v>6</v>
      </c>
      <c r="F1804" s="22" t="s">
        <v>88</v>
      </c>
      <c r="G1804" s="28" t="s">
        <v>128</v>
      </c>
      <c r="H1804" s="24">
        <v>4</v>
      </c>
      <c r="I1804" s="24">
        <v>401</v>
      </c>
      <c r="J1804" s="24" t="s">
        <v>1169</v>
      </c>
      <c r="K1804" s="85">
        <v>25</v>
      </c>
      <c r="L1804" s="24">
        <v>3.13</v>
      </c>
      <c r="M1804" s="25">
        <f t="shared" si="39"/>
        <v>21</v>
      </c>
      <c r="N1804" s="25">
        <f t="shared" si="40"/>
        <v>-17.87</v>
      </c>
      <c r="O1804" s="24">
        <f>SUMPRODUCT(TEXT(N1804-{0,5,15,25,35},"0;\0")*{0,2,3,3,7})</f>
        <v>0</v>
      </c>
      <c r="P1804" s="24"/>
    </row>
    <row r="1805" spans="1:16" ht="24">
      <c r="A1805" s="21" t="s">
        <v>2705</v>
      </c>
      <c r="B1805" s="24" t="s">
        <v>1174</v>
      </c>
      <c r="C1805" s="24">
        <v>20120075</v>
      </c>
      <c r="D1805" s="24">
        <v>0</v>
      </c>
      <c r="E1805" s="24">
        <v>12</v>
      </c>
      <c r="F1805" s="22" t="s">
        <v>88</v>
      </c>
      <c r="G1805" s="28" t="s">
        <v>128</v>
      </c>
      <c r="H1805" s="24">
        <v>4</v>
      </c>
      <c r="I1805" s="24">
        <v>401</v>
      </c>
      <c r="J1805" s="24" t="s">
        <v>1169</v>
      </c>
      <c r="K1805" s="85">
        <v>25</v>
      </c>
      <c r="L1805" s="24">
        <v>3.13</v>
      </c>
      <c r="M1805" s="25">
        <f t="shared" si="39"/>
        <v>27</v>
      </c>
      <c r="N1805" s="25">
        <f t="shared" si="40"/>
        <v>-23.87</v>
      </c>
      <c r="O1805" s="24">
        <f>SUMPRODUCT(TEXT(N1805-{0,5,15,25,35},"0;\0")*{0,2,3,3,7})</f>
        <v>0</v>
      </c>
      <c r="P1805" s="24"/>
    </row>
    <row r="1806" spans="1:16" ht="24">
      <c r="A1806" s="21" t="s">
        <v>2705</v>
      </c>
      <c r="B1806" s="24" t="s">
        <v>1175</v>
      </c>
      <c r="C1806" s="24">
        <v>20120076</v>
      </c>
      <c r="D1806" s="24">
        <v>1</v>
      </c>
      <c r="E1806" s="24">
        <f>VLOOKUP(B1806,[1]毕业论文工作量统计表!$B$5:$C$161,2,0)</f>
        <v>12</v>
      </c>
      <c r="F1806" s="22" t="s">
        <v>88</v>
      </c>
      <c r="G1806" s="28" t="s">
        <v>128</v>
      </c>
      <c r="H1806" s="24">
        <v>4</v>
      </c>
      <c r="I1806" s="24">
        <v>401</v>
      </c>
      <c r="J1806" s="24" t="s">
        <v>1169</v>
      </c>
      <c r="K1806" s="85">
        <v>25</v>
      </c>
      <c r="L1806" s="24">
        <v>3.13</v>
      </c>
      <c r="M1806" s="25">
        <f t="shared" si="39"/>
        <v>29</v>
      </c>
      <c r="N1806" s="25">
        <f t="shared" si="40"/>
        <v>-25.87</v>
      </c>
      <c r="O1806" s="24">
        <f>SUMPRODUCT(TEXT(N1806-{0,5,15,25,35},"0;\0")*{0,2,3,3,7})</f>
        <v>0</v>
      </c>
      <c r="P1806" s="24"/>
    </row>
    <row r="1807" spans="1:16" ht="24">
      <c r="A1807" s="21" t="s">
        <v>2705</v>
      </c>
      <c r="B1807" s="24" t="s">
        <v>1176</v>
      </c>
      <c r="C1807" s="24">
        <v>20170174</v>
      </c>
      <c r="D1807" s="24">
        <v>0</v>
      </c>
      <c r="E1807" s="24">
        <v>0</v>
      </c>
      <c r="F1807" s="22" t="s">
        <v>88</v>
      </c>
      <c r="G1807" s="28" t="s">
        <v>128</v>
      </c>
      <c r="H1807" s="24">
        <v>4</v>
      </c>
      <c r="I1807" s="24">
        <v>401</v>
      </c>
      <c r="J1807" s="24" t="s">
        <v>1169</v>
      </c>
      <c r="K1807" s="85">
        <v>25</v>
      </c>
      <c r="L1807" s="24">
        <v>3.13</v>
      </c>
      <c r="M1807" s="25">
        <f t="shared" si="39"/>
        <v>15</v>
      </c>
      <c r="N1807" s="25">
        <f t="shared" si="40"/>
        <v>-11.870000000000001</v>
      </c>
      <c r="O1807" s="24">
        <f>SUMPRODUCT(TEXT(N1807-{0,5,15,25,35},"0;\0")*{0,2,3,3,7})</f>
        <v>0</v>
      </c>
      <c r="P1807" s="24"/>
    </row>
    <row r="1808" spans="1:16" ht="24">
      <c r="A1808" s="21" t="s">
        <v>2705</v>
      </c>
      <c r="B1808" s="24" t="s">
        <v>1177</v>
      </c>
      <c r="C1808" s="24">
        <v>20140030</v>
      </c>
      <c r="D1808" s="24">
        <v>1</v>
      </c>
      <c r="E1808" s="24">
        <f>VLOOKUP(B1808,[1]毕业论文工作量统计表!$B$5:$C$161,2,0)</f>
        <v>8</v>
      </c>
      <c r="F1808" s="22" t="s">
        <v>88</v>
      </c>
      <c r="G1808" s="28" t="s">
        <v>128</v>
      </c>
      <c r="H1808" s="24">
        <v>3</v>
      </c>
      <c r="I1808" s="24">
        <v>308</v>
      </c>
      <c r="J1808" s="24" t="s">
        <v>1178</v>
      </c>
      <c r="K1808" s="85">
        <v>51</v>
      </c>
      <c r="L1808" s="24">
        <v>4.6399999999999997</v>
      </c>
      <c r="M1808" s="25">
        <f t="shared" si="39"/>
        <v>25</v>
      </c>
      <c r="N1808" s="25">
        <f t="shared" si="40"/>
        <v>-20.36</v>
      </c>
      <c r="O1808" s="24">
        <f>SUMPRODUCT(TEXT(N1808-{0,5,15,25,35},"0;\0")*{0,2,3,3,7})</f>
        <v>0</v>
      </c>
      <c r="P1808" s="24"/>
    </row>
    <row r="1809" spans="1:16" ht="24">
      <c r="A1809" s="21" t="s">
        <v>2705</v>
      </c>
      <c r="B1809" s="24" t="s">
        <v>1179</v>
      </c>
      <c r="C1809" s="24">
        <v>19990022</v>
      </c>
      <c r="D1809" s="24">
        <v>0</v>
      </c>
      <c r="E1809" s="24">
        <f>VLOOKUP(B1809,[1]毕业论文工作量统计表!$B$5:$C$161,2,0)</f>
        <v>8</v>
      </c>
      <c r="F1809" s="22" t="s">
        <v>88</v>
      </c>
      <c r="G1809" s="28" t="s">
        <v>128</v>
      </c>
      <c r="H1809" s="24">
        <v>3</v>
      </c>
      <c r="I1809" s="24">
        <v>308</v>
      </c>
      <c r="J1809" s="24" t="s">
        <v>1178</v>
      </c>
      <c r="K1809" s="85">
        <v>51</v>
      </c>
      <c r="L1809" s="24">
        <v>4.6399999999999997</v>
      </c>
      <c r="M1809" s="25">
        <f t="shared" si="39"/>
        <v>23</v>
      </c>
      <c r="N1809" s="25">
        <f t="shared" si="40"/>
        <v>-18.36</v>
      </c>
      <c r="O1809" s="24">
        <f>SUMPRODUCT(TEXT(N1809-{0,5,15,25,35},"0;\0")*{0,2,3,3,7})</f>
        <v>0</v>
      </c>
      <c r="P1809" s="24"/>
    </row>
    <row r="1810" spans="1:16" ht="24">
      <c r="A1810" s="21" t="s">
        <v>2705</v>
      </c>
      <c r="B1810" s="24" t="s">
        <v>1180</v>
      </c>
      <c r="C1810" s="24">
        <v>19970034</v>
      </c>
      <c r="D1810" s="24">
        <v>1</v>
      </c>
      <c r="E1810" s="24">
        <f>VLOOKUP(B1810,[1]毕业论文工作量统计表!$B$5:$C$161,2,0)</f>
        <v>8</v>
      </c>
      <c r="F1810" s="22" t="s">
        <v>88</v>
      </c>
      <c r="G1810" s="28" t="s">
        <v>128</v>
      </c>
      <c r="H1810" s="24">
        <v>3</v>
      </c>
      <c r="I1810" s="24">
        <v>308</v>
      </c>
      <c r="J1810" s="24" t="s">
        <v>1178</v>
      </c>
      <c r="K1810" s="85">
        <v>51</v>
      </c>
      <c r="L1810" s="24">
        <v>4.6399999999999997</v>
      </c>
      <c r="M1810" s="25">
        <f t="shared" si="39"/>
        <v>25</v>
      </c>
      <c r="N1810" s="25">
        <f t="shared" si="40"/>
        <v>-20.36</v>
      </c>
      <c r="O1810" s="24">
        <f>SUMPRODUCT(TEXT(N1810-{0,5,15,25,35},"0;\0")*{0,2,3,3,7})</f>
        <v>0</v>
      </c>
      <c r="P1810" s="24"/>
    </row>
    <row r="1811" spans="1:16" ht="24">
      <c r="A1811" s="21" t="s">
        <v>2705</v>
      </c>
      <c r="B1811" s="24" t="s">
        <v>1181</v>
      </c>
      <c r="C1811" s="24">
        <v>20020016</v>
      </c>
      <c r="D1811" s="24">
        <v>2</v>
      </c>
      <c r="E1811" s="24">
        <f>VLOOKUP(B1811,[1]毕业论文工作量统计表!$B$5:$C$161,2,0)</f>
        <v>8</v>
      </c>
      <c r="F1811" s="22" t="s">
        <v>88</v>
      </c>
      <c r="G1811" s="28" t="s">
        <v>128</v>
      </c>
      <c r="H1811" s="24">
        <v>3</v>
      </c>
      <c r="I1811" s="24">
        <v>308</v>
      </c>
      <c r="J1811" s="24" t="s">
        <v>1178</v>
      </c>
      <c r="K1811" s="85">
        <v>51</v>
      </c>
      <c r="L1811" s="24">
        <v>4.6399999999999997</v>
      </c>
      <c r="M1811" s="25">
        <f t="shared" si="39"/>
        <v>27</v>
      </c>
      <c r="N1811" s="25">
        <f t="shared" si="40"/>
        <v>-22.36</v>
      </c>
      <c r="O1811" s="24">
        <f>SUMPRODUCT(TEXT(N1811-{0,5,15,25,35},"0;\0")*{0,2,3,3,7})</f>
        <v>0</v>
      </c>
      <c r="P1811" s="24"/>
    </row>
    <row r="1812" spans="1:16" ht="24">
      <c r="A1812" s="21" t="s">
        <v>2705</v>
      </c>
      <c r="B1812" s="24" t="s">
        <v>1182</v>
      </c>
      <c r="C1812" s="24">
        <v>20100066</v>
      </c>
      <c r="D1812" s="24">
        <v>4</v>
      </c>
      <c r="E1812" s="24">
        <v>8</v>
      </c>
      <c r="F1812" s="22" t="s">
        <v>88</v>
      </c>
      <c r="G1812" s="28" t="s">
        <v>128</v>
      </c>
      <c r="H1812" s="24">
        <v>3</v>
      </c>
      <c r="I1812" s="24">
        <v>308</v>
      </c>
      <c r="J1812" s="24" t="s">
        <v>1178</v>
      </c>
      <c r="K1812" s="85">
        <v>51</v>
      </c>
      <c r="L1812" s="24">
        <v>4.6399999999999997</v>
      </c>
      <c r="M1812" s="25">
        <f t="shared" si="39"/>
        <v>31</v>
      </c>
      <c r="N1812" s="25">
        <f t="shared" si="40"/>
        <v>-26.36</v>
      </c>
      <c r="O1812" s="24">
        <f>SUMPRODUCT(TEXT(N1812-{0,5,15,25,35},"0;\0")*{0,2,3,3,7})</f>
        <v>0</v>
      </c>
      <c r="P1812" s="24"/>
    </row>
    <row r="1813" spans="1:16" ht="24">
      <c r="A1813" s="21" t="s">
        <v>2705</v>
      </c>
      <c r="B1813" s="24" t="s">
        <v>1183</v>
      </c>
      <c r="C1813" s="24">
        <v>20100115</v>
      </c>
      <c r="D1813" s="24">
        <v>0</v>
      </c>
      <c r="E1813" s="24">
        <f>VLOOKUP(B1813,[1]毕业论文工作量统计表!$B$5:$C$161,2,0)</f>
        <v>2</v>
      </c>
      <c r="F1813" s="22" t="s">
        <v>88</v>
      </c>
      <c r="G1813" s="28" t="s">
        <v>128</v>
      </c>
      <c r="H1813" s="24">
        <v>3</v>
      </c>
      <c r="I1813" s="24">
        <v>308</v>
      </c>
      <c r="J1813" s="24" t="s">
        <v>1178</v>
      </c>
      <c r="K1813" s="85">
        <v>51</v>
      </c>
      <c r="L1813" s="24">
        <v>4.6399999999999997</v>
      </c>
      <c r="M1813" s="25">
        <f t="shared" si="39"/>
        <v>17</v>
      </c>
      <c r="N1813" s="25">
        <f t="shared" si="40"/>
        <v>-12.36</v>
      </c>
      <c r="O1813" s="24">
        <f>SUMPRODUCT(TEXT(N1813-{0,5,15,25,35},"0;\0")*{0,2,3,3,7})</f>
        <v>0</v>
      </c>
      <c r="P1813" s="24"/>
    </row>
    <row r="1814" spans="1:16" ht="24">
      <c r="A1814" s="21" t="s">
        <v>2705</v>
      </c>
      <c r="B1814" s="24" t="s">
        <v>1184</v>
      </c>
      <c r="C1814" s="24">
        <v>20110054</v>
      </c>
      <c r="D1814" s="24">
        <v>0</v>
      </c>
      <c r="E1814" s="24">
        <f>VLOOKUP(B1814,[1]毕业论文工作量统计表!$B$5:$C$161,2,0)</f>
        <v>8</v>
      </c>
      <c r="F1814" s="22" t="s">
        <v>88</v>
      </c>
      <c r="G1814" s="28" t="s">
        <v>128</v>
      </c>
      <c r="H1814" s="24">
        <v>3</v>
      </c>
      <c r="I1814" s="24">
        <v>308</v>
      </c>
      <c r="J1814" s="24" t="s">
        <v>1178</v>
      </c>
      <c r="K1814" s="85">
        <v>51</v>
      </c>
      <c r="L1814" s="24">
        <v>4.6399999999999997</v>
      </c>
      <c r="M1814" s="25">
        <f t="shared" si="39"/>
        <v>23</v>
      </c>
      <c r="N1814" s="25">
        <f t="shared" si="40"/>
        <v>-18.36</v>
      </c>
      <c r="O1814" s="24">
        <f>SUMPRODUCT(TEXT(N1814-{0,5,15,25,35},"0;\0")*{0,2,3,3,7})</f>
        <v>0</v>
      </c>
      <c r="P1814" s="24"/>
    </row>
    <row r="1815" spans="1:16" ht="24">
      <c r="A1815" s="21" t="s">
        <v>2705</v>
      </c>
      <c r="B1815" s="24" t="s">
        <v>1185</v>
      </c>
      <c r="C1815" s="24">
        <v>20150044</v>
      </c>
      <c r="D1815" s="24">
        <v>0</v>
      </c>
      <c r="E1815" s="24">
        <f>VLOOKUP(B1815,[1]毕业论文工作量统计表!$B$5:$C$161,2,0)</f>
        <v>8</v>
      </c>
      <c r="F1815" s="22" t="s">
        <v>88</v>
      </c>
      <c r="G1815" s="28" t="s">
        <v>128</v>
      </c>
      <c r="H1815" s="24">
        <v>3</v>
      </c>
      <c r="I1815" s="24">
        <v>308</v>
      </c>
      <c r="J1815" s="24" t="s">
        <v>1178</v>
      </c>
      <c r="K1815" s="85">
        <v>51</v>
      </c>
      <c r="L1815" s="24">
        <v>4.6399999999999997</v>
      </c>
      <c r="M1815" s="25">
        <f t="shared" si="39"/>
        <v>23</v>
      </c>
      <c r="N1815" s="25">
        <f t="shared" si="40"/>
        <v>-18.36</v>
      </c>
      <c r="O1815" s="24">
        <f>SUMPRODUCT(TEXT(N1815-{0,5,15,25,35},"0;\0")*{0,2,3,3,7})</f>
        <v>0</v>
      </c>
      <c r="P1815" s="24"/>
    </row>
    <row r="1816" spans="1:16" ht="24">
      <c r="A1816" s="21" t="s">
        <v>2705</v>
      </c>
      <c r="B1816" s="24" t="s">
        <v>1186</v>
      </c>
      <c r="C1816" s="24">
        <v>20150045</v>
      </c>
      <c r="D1816" s="24">
        <v>0</v>
      </c>
      <c r="E1816" s="24">
        <f>VLOOKUP(B1816,[1]毕业论文工作量统计表!$B$5:$C$161,2,0)</f>
        <v>8</v>
      </c>
      <c r="F1816" s="22" t="s">
        <v>88</v>
      </c>
      <c r="G1816" s="28" t="s">
        <v>128</v>
      </c>
      <c r="H1816" s="24">
        <v>3</v>
      </c>
      <c r="I1816" s="24">
        <v>308</v>
      </c>
      <c r="J1816" s="24" t="s">
        <v>1178</v>
      </c>
      <c r="K1816" s="85">
        <v>51</v>
      </c>
      <c r="L1816" s="24">
        <v>4.6399999999999997</v>
      </c>
      <c r="M1816" s="25">
        <f t="shared" si="39"/>
        <v>23</v>
      </c>
      <c r="N1816" s="25">
        <f t="shared" si="40"/>
        <v>-18.36</v>
      </c>
      <c r="O1816" s="24">
        <f>SUMPRODUCT(TEXT(N1816-{0,5,15,25,35},"0;\0")*{0,2,3,3,7})</f>
        <v>0</v>
      </c>
      <c r="P1816" s="24"/>
    </row>
    <row r="1817" spans="1:16" ht="24">
      <c r="A1817" s="21" t="s">
        <v>2705</v>
      </c>
      <c r="B1817" s="24" t="s">
        <v>1187</v>
      </c>
      <c r="C1817" s="24">
        <v>20180173</v>
      </c>
      <c r="D1817" s="24">
        <v>0</v>
      </c>
      <c r="E1817" s="24">
        <f>VLOOKUP(B1817,[1]毕业论文工作量统计表!$B$5:$C$161,2,0)</f>
        <v>8</v>
      </c>
      <c r="F1817" s="22" t="s">
        <v>88</v>
      </c>
      <c r="G1817" s="28" t="s">
        <v>128</v>
      </c>
      <c r="H1817" s="24">
        <v>3</v>
      </c>
      <c r="I1817" s="24">
        <v>308</v>
      </c>
      <c r="J1817" s="24" t="s">
        <v>1178</v>
      </c>
      <c r="K1817" s="85">
        <v>51</v>
      </c>
      <c r="L1817" s="24">
        <v>4.6399999999999997</v>
      </c>
      <c r="M1817" s="25">
        <f t="shared" si="39"/>
        <v>23</v>
      </c>
      <c r="N1817" s="25">
        <f t="shared" si="40"/>
        <v>-18.36</v>
      </c>
      <c r="O1817" s="24">
        <f>SUMPRODUCT(TEXT(N1817-{0,5,15,25,35},"0;\0")*{0,2,3,3,7})</f>
        <v>0</v>
      </c>
      <c r="P1817" s="24"/>
    </row>
    <row r="1818" spans="1:16" ht="24">
      <c r="A1818" s="21" t="s">
        <v>2705</v>
      </c>
      <c r="B1818" s="24" t="s">
        <v>1188</v>
      </c>
      <c r="C1818" s="24">
        <v>20190014</v>
      </c>
      <c r="D1818" s="24">
        <v>1</v>
      </c>
      <c r="E1818" s="24">
        <f>VLOOKUP(B1818,[1]毕业论文工作量统计表!$B$5:$C$161,2,0)</f>
        <v>8</v>
      </c>
      <c r="F1818" s="22" t="s">
        <v>88</v>
      </c>
      <c r="G1818" s="28" t="s">
        <v>128</v>
      </c>
      <c r="H1818" s="24">
        <v>3</v>
      </c>
      <c r="I1818" s="24">
        <v>308</v>
      </c>
      <c r="J1818" s="24" t="s">
        <v>1178</v>
      </c>
      <c r="K1818" s="85">
        <v>51</v>
      </c>
      <c r="L1818" s="24">
        <v>4.6399999999999997</v>
      </c>
      <c r="M1818" s="25">
        <f t="shared" si="39"/>
        <v>25</v>
      </c>
      <c r="N1818" s="25">
        <f t="shared" si="40"/>
        <v>-20.36</v>
      </c>
      <c r="O1818" s="24">
        <f>SUMPRODUCT(TEXT(N1818-{0,5,15,25,35},"0;\0")*{0,2,3,3,7})</f>
        <v>0</v>
      </c>
      <c r="P1818" s="24"/>
    </row>
    <row r="1819" spans="1:16" ht="24">
      <c r="A1819" s="21" t="s">
        <v>2705</v>
      </c>
      <c r="B1819" s="24" t="s">
        <v>1189</v>
      </c>
      <c r="C1819" s="24">
        <v>20190015</v>
      </c>
      <c r="D1819" s="24">
        <v>0</v>
      </c>
      <c r="E1819" s="24">
        <v>4</v>
      </c>
      <c r="F1819" s="22" t="s">
        <v>88</v>
      </c>
      <c r="G1819" s="28" t="s">
        <v>128</v>
      </c>
      <c r="H1819" s="24">
        <v>3</v>
      </c>
      <c r="I1819" s="24">
        <v>304</v>
      </c>
      <c r="J1819" s="24" t="s">
        <v>1190</v>
      </c>
      <c r="K1819" s="85">
        <v>24.85</v>
      </c>
      <c r="L1819" s="24">
        <v>12.42</v>
      </c>
      <c r="M1819" s="25">
        <f t="shared" si="39"/>
        <v>19</v>
      </c>
      <c r="N1819" s="25">
        <f t="shared" si="40"/>
        <v>-6.58</v>
      </c>
      <c r="O1819" s="24">
        <f>SUMPRODUCT(TEXT(N1819-{0,5,15,25,35},"0;\0")*{0,2,3,3,7})</f>
        <v>0</v>
      </c>
      <c r="P1819" s="24"/>
    </row>
    <row r="1820" spans="1:16" ht="24">
      <c r="A1820" s="21" t="s">
        <v>2705</v>
      </c>
      <c r="B1820" s="24" t="s">
        <v>1191</v>
      </c>
      <c r="C1820" s="24">
        <v>19830019</v>
      </c>
      <c r="D1820" s="24">
        <v>0</v>
      </c>
      <c r="E1820" s="24">
        <v>4</v>
      </c>
      <c r="F1820" s="22" t="s">
        <v>88</v>
      </c>
      <c r="G1820" s="28" t="s">
        <v>128</v>
      </c>
      <c r="H1820" s="24">
        <v>3</v>
      </c>
      <c r="I1820" s="24">
        <v>304</v>
      </c>
      <c r="J1820" s="24" t="s">
        <v>1190</v>
      </c>
      <c r="K1820" s="85">
        <v>24.85</v>
      </c>
      <c r="L1820" s="24">
        <v>12.42</v>
      </c>
      <c r="M1820" s="25">
        <f t="shared" si="39"/>
        <v>19</v>
      </c>
      <c r="N1820" s="25">
        <f t="shared" si="40"/>
        <v>-6.58</v>
      </c>
      <c r="O1820" s="24">
        <f>SUMPRODUCT(TEXT(N1820-{0,5,15,25,35},"0;\0")*{0,2,3,3,7})</f>
        <v>0</v>
      </c>
      <c r="P1820" s="24"/>
    </row>
    <row r="1821" spans="1:16">
      <c r="A1821" s="21" t="s">
        <v>2707</v>
      </c>
      <c r="B1821" s="31" t="s">
        <v>1192</v>
      </c>
      <c r="C1821" s="24">
        <v>20130131</v>
      </c>
      <c r="D1821" s="24">
        <v>0</v>
      </c>
      <c r="E1821" s="24">
        <v>5</v>
      </c>
      <c r="F1821" s="24" t="s">
        <v>120</v>
      </c>
      <c r="G1821" s="24" t="s">
        <v>1193</v>
      </c>
      <c r="H1821" s="24">
        <v>3</v>
      </c>
      <c r="I1821" s="24" t="s">
        <v>1194</v>
      </c>
      <c r="J1821" s="24" t="s">
        <v>1195</v>
      </c>
      <c r="K1821" s="85">
        <v>30.13</v>
      </c>
      <c r="L1821" s="24">
        <v>3.01</v>
      </c>
      <c r="M1821" s="25">
        <f>15+8*D1821/3+8*(E1821/2)/3</f>
        <v>21.666666666666668</v>
      </c>
      <c r="N1821" s="25">
        <f>L1821-M1821</f>
        <v>-18.656666666666666</v>
      </c>
      <c r="O1821" s="32">
        <f>SUMPRODUCT(TEXT(N1821-{0,5,15,25,35},"0;\0")*{0,2,3,3,7})</f>
        <v>0</v>
      </c>
      <c r="P1821" s="24"/>
    </row>
    <row r="1822" spans="1:16">
      <c r="A1822" s="21" t="s">
        <v>2707</v>
      </c>
      <c r="B1822" s="31" t="s">
        <v>1196</v>
      </c>
      <c r="C1822" s="24">
        <v>20120086</v>
      </c>
      <c r="D1822" s="24">
        <v>0</v>
      </c>
      <c r="E1822" s="24">
        <v>9</v>
      </c>
      <c r="F1822" s="24" t="s">
        <v>120</v>
      </c>
      <c r="G1822" s="24" t="s">
        <v>1193</v>
      </c>
      <c r="H1822" s="24">
        <v>3</v>
      </c>
      <c r="I1822" s="24" t="s">
        <v>1197</v>
      </c>
      <c r="J1822" s="24" t="s">
        <v>1198</v>
      </c>
      <c r="K1822" s="85">
        <v>30.13</v>
      </c>
      <c r="L1822" s="24">
        <v>3.01</v>
      </c>
      <c r="M1822" s="25">
        <f>15+8*D1822/3+8*(E1822/2)/3</f>
        <v>27</v>
      </c>
      <c r="N1822" s="25">
        <f>L1822-M1822</f>
        <v>-23.990000000000002</v>
      </c>
      <c r="O1822" s="32">
        <f>SUMPRODUCT(TEXT(N1822-{0,5,15,25,35},"0;\0")*{0,2,3,3,7})</f>
        <v>0</v>
      </c>
      <c r="P1822" s="24"/>
    </row>
    <row r="1823" spans="1:16">
      <c r="A1823" s="184" t="s">
        <v>2707</v>
      </c>
      <c r="B1823" s="187" t="s">
        <v>1199</v>
      </c>
      <c r="C1823" s="177">
        <v>20060067</v>
      </c>
      <c r="D1823" s="177">
        <v>5</v>
      </c>
      <c r="E1823" s="177">
        <v>7</v>
      </c>
      <c r="F1823" s="24" t="s">
        <v>120</v>
      </c>
      <c r="G1823" s="24" t="s">
        <v>1193</v>
      </c>
      <c r="H1823" s="24">
        <v>3</v>
      </c>
      <c r="I1823" s="24" t="s">
        <v>1200</v>
      </c>
      <c r="J1823" s="24" t="s">
        <v>1201</v>
      </c>
      <c r="K1823" s="85">
        <v>30.08</v>
      </c>
      <c r="L1823" s="177">
        <v>22.53</v>
      </c>
      <c r="M1823" s="178">
        <f>15+8*D1823/3+8*(E1823/2)/3</f>
        <v>37.666666666666671</v>
      </c>
      <c r="N1823" s="178">
        <f>L1823-M1823</f>
        <v>-15.13666666666667</v>
      </c>
      <c r="O1823" s="185">
        <f>SUMPRODUCT(TEXT(N1823-{0,5,15,25,35},"0;\0")*{0,2,3,3,7})</f>
        <v>0</v>
      </c>
      <c r="P1823" s="24"/>
    </row>
    <row r="1824" spans="1:16">
      <c r="A1824" s="184" t="s">
        <v>2707</v>
      </c>
      <c r="B1824" s="187"/>
      <c r="C1824" s="177"/>
      <c r="D1824" s="177"/>
      <c r="E1824" s="177"/>
      <c r="F1824" s="31" t="s">
        <v>120</v>
      </c>
      <c r="G1824" s="24" t="s">
        <v>1193</v>
      </c>
      <c r="H1824" s="24">
        <v>3</v>
      </c>
      <c r="I1824" s="24" t="s">
        <v>1202</v>
      </c>
      <c r="J1824" s="24" t="s">
        <v>1203</v>
      </c>
      <c r="K1824" s="85">
        <v>25</v>
      </c>
      <c r="L1824" s="177"/>
      <c r="M1824" s="178"/>
      <c r="N1824" s="178"/>
      <c r="O1824" s="185"/>
      <c r="P1824" s="24"/>
    </row>
    <row r="1825" spans="1:16">
      <c r="A1825" s="184" t="s">
        <v>2707</v>
      </c>
      <c r="B1825" s="187" t="s">
        <v>1204</v>
      </c>
      <c r="C1825" s="177">
        <v>20050013</v>
      </c>
      <c r="D1825" s="177">
        <v>0</v>
      </c>
      <c r="E1825" s="177">
        <v>8</v>
      </c>
      <c r="F1825" s="24" t="s">
        <v>120</v>
      </c>
      <c r="G1825" s="24" t="s">
        <v>1193</v>
      </c>
      <c r="H1825" s="24">
        <v>3</v>
      </c>
      <c r="I1825" s="24" t="s">
        <v>1205</v>
      </c>
      <c r="J1825" s="24" t="s">
        <v>1206</v>
      </c>
      <c r="K1825" s="85">
        <v>30.08</v>
      </c>
      <c r="L1825" s="177">
        <v>7.77</v>
      </c>
      <c r="M1825" s="178">
        <f>15+8*D1825/3+8*(E1825/2)/3</f>
        <v>25.666666666666664</v>
      </c>
      <c r="N1825" s="178">
        <f>L1825-M1825</f>
        <v>-17.896666666666665</v>
      </c>
      <c r="O1825" s="185">
        <f>SUMPRODUCT(TEXT(N1825-{0,5,15,25,35},"0;\0")*{0,2,3,3,7})</f>
        <v>0</v>
      </c>
      <c r="P1825" s="24"/>
    </row>
    <row r="1826" spans="1:16">
      <c r="A1826" s="184" t="s">
        <v>2707</v>
      </c>
      <c r="B1826" s="187"/>
      <c r="C1826" s="177"/>
      <c r="D1826" s="177"/>
      <c r="E1826" s="177"/>
      <c r="F1826" s="31" t="s">
        <v>88</v>
      </c>
      <c r="G1826" s="31" t="s">
        <v>1207</v>
      </c>
      <c r="H1826" s="31">
        <v>3</v>
      </c>
      <c r="I1826" s="31">
        <v>310</v>
      </c>
      <c r="J1826" s="31" t="s">
        <v>1208</v>
      </c>
      <c r="K1826" s="85">
        <v>60</v>
      </c>
      <c r="L1826" s="177"/>
      <c r="M1826" s="178"/>
      <c r="N1826" s="178"/>
      <c r="O1826" s="185"/>
      <c r="P1826" s="24"/>
    </row>
    <row r="1827" spans="1:16">
      <c r="A1827" s="21" t="s">
        <v>2707</v>
      </c>
      <c r="B1827" s="31" t="s">
        <v>2708</v>
      </c>
      <c r="C1827" s="24">
        <v>20070074</v>
      </c>
      <c r="D1827" s="24">
        <v>7</v>
      </c>
      <c r="E1827" s="24">
        <v>12</v>
      </c>
      <c r="F1827" s="24" t="s">
        <v>120</v>
      </c>
      <c r="G1827" s="24" t="s">
        <v>1193</v>
      </c>
      <c r="H1827" s="24">
        <v>3</v>
      </c>
      <c r="I1827" s="24" t="s">
        <v>1194</v>
      </c>
      <c r="J1827" s="24" t="s">
        <v>1195</v>
      </c>
      <c r="K1827" s="85">
        <v>30.13</v>
      </c>
      <c r="L1827" s="24">
        <v>3.01</v>
      </c>
      <c r="M1827" s="25">
        <f>15+8*D1827/3+8*(E1827/2)/3</f>
        <v>49.666666666666671</v>
      </c>
      <c r="N1827" s="25">
        <f>L1827-M1827</f>
        <v>-46.656666666666673</v>
      </c>
      <c r="O1827" s="32">
        <f>SUMPRODUCT(TEXT(N1827-{0,5,15,25,35},"0;\0")*{0,2,3,3,7})</f>
        <v>0</v>
      </c>
      <c r="P1827" s="24"/>
    </row>
    <row r="1828" spans="1:16">
      <c r="A1828" s="21" t="s">
        <v>2707</v>
      </c>
      <c r="B1828" s="31" t="s">
        <v>1209</v>
      </c>
      <c r="C1828" s="24">
        <v>20050050</v>
      </c>
      <c r="D1828" s="24">
        <v>0</v>
      </c>
      <c r="E1828" s="24">
        <v>11</v>
      </c>
      <c r="F1828" s="22" t="s">
        <v>120</v>
      </c>
      <c r="G1828" s="24" t="s">
        <v>1193</v>
      </c>
      <c r="H1828" s="24">
        <v>3</v>
      </c>
      <c r="I1828" s="24" t="s">
        <v>1210</v>
      </c>
      <c r="J1828" s="24" t="s">
        <v>1211</v>
      </c>
      <c r="K1828" s="85">
        <v>30.08</v>
      </c>
      <c r="L1828" s="24">
        <v>5.01</v>
      </c>
      <c r="M1828" s="25">
        <f>15+8*D1828/3+8*(E1828/2)/3</f>
        <v>29.666666666666664</v>
      </c>
      <c r="N1828" s="25">
        <f>L1828-M1828</f>
        <v>-24.656666666666666</v>
      </c>
      <c r="O1828" s="32">
        <f>SUMPRODUCT(TEXT(N1828-{0,5,15,25,35},"0;\0")*{0,2,3,3,7})</f>
        <v>0</v>
      </c>
      <c r="P1828" s="24"/>
    </row>
    <row r="1829" spans="1:16">
      <c r="A1829" s="184" t="s">
        <v>2707</v>
      </c>
      <c r="B1829" s="179" t="s">
        <v>1212</v>
      </c>
      <c r="C1829" s="179">
        <v>20150064</v>
      </c>
      <c r="D1829" s="179">
        <v>0</v>
      </c>
      <c r="E1829" s="179">
        <v>18</v>
      </c>
      <c r="F1829" s="22" t="s">
        <v>120</v>
      </c>
      <c r="G1829" s="24" t="s">
        <v>1193</v>
      </c>
      <c r="H1829" s="24">
        <v>3</v>
      </c>
      <c r="I1829" s="24" t="s">
        <v>1213</v>
      </c>
      <c r="J1829" s="24" t="s">
        <v>1214</v>
      </c>
      <c r="K1829" s="85">
        <v>30.08</v>
      </c>
      <c r="L1829" s="177">
        <v>9.65</v>
      </c>
      <c r="M1829" s="178">
        <f>15+8*D1829/3+8*(E1829/2)/3</f>
        <v>39</v>
      </c>
      <c r="N1829" s="178">
        <f>L1829-M1829</f>
        <v>-29.35</v>
      </c>
      <c r="O1829" s="185">
        <f>SUMPRODUCT(TEXT(N1829-{0,5,15,25,35},"0;\0")*{0,2,3,3,7})</f>
        <v>0</v>
      </c>
      <c r="P1829" s="24"/>
    </row>
    <row r="1830" spans="1:16">
      <c r="A1830" s="184" t="s">
        <v>2707</v>
      </c>
      <c r="B1830" s="179"/>
      <c r="C1830" s="179"/>
      <c r="D1830" s="179"/>
      <c r="E1830" s="179"/>
      <c r="F1830" s="24" t="s">
        <v>88</v>
      </c>
      <c r="G1830" s="24" t="s">
        <v>1207</v>
      </c>
      <c r="H1830" s="24">
        <v>6</v>
      </c>
      <c r="I1830" s="24">
        <v>604</v>
      </c>
      <c r="J1830" s="24" t="s">
        <v>1215</v>
      </c>
      <c r="K1830" s="85">
        <v>90</v>
      </c>
      <c r="L1830" s="177"/>
      <c r="M1830" s="178"/>
      <c r="N1830" s="178"/>
      <c r="O1830" s="185"/>
      <c r="P1830" s="24"/>
    </row>
    <row r="1831" spans="1:16">
      <c r="A1831" s="184" t="s">
        <v>2707</v>
      </c>
      <c r="B1831" s="187" t="s">
        <v>1216</v>
      </c>
      <c r="C1831" s="177">
        <v>20110017</v>
      </c>
      <c r="D1831" s="177">
        <v>10</v>
      </c>
      <c r="E1831" s="177">
        <v>7</v>
      </c>
      <c r="F1831" s="24" t="s">
        <v>120</v>
      </c>
      <c r="G1831" s="24" t="s">
        <v>1193</v>
      </c>
      <c r="H1831" s="24">
        <v>3</v>
      </c>
      <c r="I1831" s="24" t="s">
        <v>1217</v>
      </c>
      <c r="J1831" s="24" t="s">
        <v>1218</v>
      </c>
      <c r="K1831" s="85">
        <v>30.13</v>
      </c>
      <c r="L1831" s="177">
        <v>30.69</v>
      </c>
      <c r="M1831" s="178">
        <f>15+8*D1831/3+8*(E1831/2)/3</f>
        <v>51.000000000000007</v>
      </c>
      <c r="N1831" s="178">
        <f>L1831-M1831</f>
        <v>-20.310000000000006</v>
      </c>
      <c r="O1831" s="185">
        <f>SUMPRODUCT(TEXT(N1831-{0,5,15,25,35},"0;\0")*{0,2,3,3,7})</f>
        <v>0</v>
      </c>
      <c r="P1831" s="24"/>
    </row>
    <row r="1832" spans="1:16">
      <c r="A1832" s="184" t="s">
        <v>2707</v>
      </c>
      <c r="B1832" s="187"/>
      <c r="C1832" s="177"/>
      <c r="D1832" s="177"/>
      <c r="E1832" s="177"/>
      <c r="F1832" s="31" t="s">
        <v>120</v>
      </c>
      <c r="G1832" s="24" t="s">
        <v>1193</v>
      </c>
      <c r="H1832" s="24">
        <v>3</v>
      </c>
      <c r="I1832" s="24" t="s">
        <v>1219</v>
      </c>
      <c r="J1832" s="24" t="s">
        <v>1203</v>
      </c>
      <c r="K1832" s="85">
        <v>30</v>
      </c>
      <c r="L1832" s="177"/>
      <c r="M1832" s="178"/>
      <c r="N1832" s="178"/>
      <c r="O1832" s="185"/>
      <c r="P1832" s="24"/>
    </row>
    <row r="1833" spans="1:16">
      <c r="A1833" s="184" t="s">
        <v>2707</v>
      </c>
      <c r="B1833" s="187"/>
      <c r="C1833" s="177"/>
      <c r="D1833" s="177"/>
      <c r="E1833" s="177"/>
      <c r="F1833" s="31" t="s">
        <v>120</v>
      </c>
      <c r="G1833" s="24" t="s">
        <v>1193</v>
      </c>
      <c r="H1833" s="24">
        <v>4</v>
      </c>
      <c r="I1833" s="24" t="s">
        <v>1220</v>
      </c>
      <c r="J1833" s="24" t="s">
        <v>325</v>
      </c>
      <c r="K1833" s="85">
        <v>60.22</v>
      </c>
      <c r="L1833" s="177"/>
      <c r="M1833" s="178"/>
      <c r="N1833" s="178"/>
      <c r="O1833" s="185"/>
      <c r="P1833" s="24"/>
    </row>
    <row r="1834" spans="1:16">
      <c r="A1834" s="184" t="s">
        <v>2707</v>
      </c>
      <c r="B1834" s="179" t="s">
        <v>1221</v>
      </c>
      <c r="C1834" s="179">
        <v>20130078</v>
      </c>
      <c r="D1834" s="179">
        <v>0</v>
      </c>
      <c r="E1834" s="179">
        <v>16</v>
      </c>
      <c r="F1834" s="22" t="s">
        <v>120</v>
      </c>
      <c r="G1834" s="24" t="s">
        <v>1193</v>
      </c>
      <c r="H1834" s="24">
        <v>3</v>
      </c>
      <c r="I1834" s="24" t="s">
        <v>1213</v>
      </c>
      <c r="J1834" s="24" t="s">
        <v>1214</v>
      </c>
      <c r="K1834" s="85">
        <v>30.08</v>
      </c>
      <c r="L1834" s="177">
        <v>9.65</v>
      </c>
      <c r="M1834" s="178">
        <f>15+8*D1834/3+8*(E1834/2)/3</f>
        <v>36.333333333333329</v>
      </c>
      <c r="N1834" s="178">
        <f>L1834-M1834</f>
        <v>-26.68333333333333</v>
      </c>
      <c r="O1834" s="185">
        <f>SUMPRODUCT(TEXT(N1834-{0,5,15,25,35},"0;\0")*{0,2,3,3,7})</f>
        <v>0</v>
      </c>
      <c r="P1834" s="24"/>
    </row>
    <row r="1835" spans="1:16">
      <c r="A1835" s="184" t="s">
        <v>2707</v>
      </c>
      <c r="B1835" s="179"/>
      <c r="C1835" s="179"/>
      <c r="D1835" s="179"/>
      <c r="E1835" s="179"/>
      <c r="F1835" s="24" t="s">
        <v>88</v>
      </c>
      <c r="G1835" s="24" t="s">
        <v>1207</v>
      </c>
      <c r="H1835" s="24">
        <v>6</v>
      </c>
      <c r="I1835" s="24">
        <v>604</v>
      </c>
      <c r="J1835" s="24" t="s">
        <v>1215</v>
      </c>
      <c r="K1835" s="85">
        <v>90</v>
      </c>
      <c r="L1835" s="177"/>
      <c r="M1835" s="178"/>
      <c r="N1835" s="178"/>
      <c r="O1835" s="185"/>
      <c r="P1835" s="24"/>
    </row>
    <row r="1836" spans="1:16">
      <c r="A1836" s="21" t="s">
        <v>2707</v>
      </c>
      <c r="B1836" s="31" t="s">
        <v>1222</v>
      </c>
      <c r="C1836" s="24">
        <v>20100307</v>
      </c>
      <c r="D1836" s="24">
        <v>0</v>
      </c>
      <c r="E1836" s="24">
        <v>0</v>
      </c>
      <c r="F1836" s="24" t="s">
        <v>120</v>
      </c>
      <c r="G1836" s="24" t="s">
        <v>1193</v>
      </c>
      <c r="H1836" s="24">
        <v>3</v>
      </c>
      <c r="I1836" s="24" t="s">
        <v>1200</v>
      </c>
      <c r="J1836" s="24" t="s">
        <v>1201</v>
      </c>
      <c r="K1836" s="85">
        <v>30.08</v>
      </c>
      <c r="L1836" s="24">
        <v>10.029999999999999</v>
      </c>
      <c r="M1836" s="25">
        <f>15+8*D1836/3+8*(E1836/2)/3</f>
        <v>15</v>
      </c>
      <c r="N1836" s="25">
        <f>L1836-M1836</f>
        <v>-4.9700000000000006</v>
      </c>
      <c r="O1836" s="32">
        <f>SUMPRODUCT(TEXT(N1836-{0,5,15,25,35},"0;\0")*{0,2,3,3,7})</f>
        <v>0</v>
      </c>
      <c r="P1836" s="24"/>
    </row>
    <row r="1837" spans="1:16">
      <c r="A1837" s="21" t="s">
        <v>2707</v>
      </c>
      <c r="B1837" s="31" t="s">
        <v>1223</v>
      </c>
      <c r="C1837" s="24">
        <v>20040024</v>
      </c>
      <c r="D1837" s="24">
        <v>0</v>
      </c>
      <c r="E1837" s="24">
        <v>8</v>
      </c>
      <c r="F1837" s="24" t="s">
        <v>120</v>
      </c>
      <c r="G1837" s="24" t="s">
        <v>1193</v>
      </c>
      <c r="H1837" s="24">
        <v>3</v>
      </c>
      <c r="I1837" s="24" t="s">
        <v>1194</v>
      </c>
      <c r="J1837" s="24" t="s">
        <v>1195</v>
      </c>
      <c r="K1837" s="85">
        <v>30.13</v>
      </c>
      <c r="L1837" s="24">
        <v>3.01</v>
      </c>
      <c r="M1837" s="25">
        <f>15+8*D1837/3+8*(E1837/2)/3</f>
        <v>25.666666666666664</v>
      </c>
      <c r="N1837" s="25">
        <f>L1837-M1837</f>
        <v>-22.656666666666666</v>
      </c>
      <c r="O1837" s="32">
        <f>SUMPRODUCT(TEXT(N1837-{0,5,15,25,35},"0;\0")*{0,2,3,3,7})</f>
        <v>0</v>
      </c>
      <c r="P1837" s="24"/>
    </row>
    <row r="1838" spans="1:16">
      <c r="A1838" s="184" t="s">
        <v>2707</v>
      </c>
      <c r="B1838" s="187" t="s">
        <v>1224</v>
      </c>
      <c r="C1838" s="177">
        <v>20110005</v>
      </c>
      <c r="D1838" s="177">
        <v>12</v>
      </c>
      <c r="E1838" s="177">
        <v>3</v>
      </c>
      <c r="F1838" s="24" t="s">
        <v>120</v>
      </c>
      <c r="G1838" s="24" t="s">
        <v>1193</v>
      </c>
      <c r="H1838" s="24">
        <v>3</v>
      </c>
      <c r="I1838" s="24" t="s">
        <v>1205</v>
      </c>
      <c r="J1838" s="24" t="s">
        <v>1206</v>
      </c>
      <c r="K1838" s="85">
        <v>30.08</v>
      </c>
      <c r="L1838" s="177">
        <v>33.840000000000003</v>
      </c>
      <c r="M1838" s="178">
        <f>15+8*D1838/3+8*(E1838/2)/3</f>
        <v>51</v>
      </c>
      <c r="N1838" s="178">
        <f>L1838-M1838</f>
        <v>-17.159999999999997</v>
      </c>
      <c r="O1838" s="185">
        <f>SUMPRODUCT(TEXT(N1838-{0,5,15,25,35},"0;\0")*{0,2,3,3,7})</f>
        <v>0</v>
      </c>
      <c r="P1838" s="24"/>
    </row>
    <row r="1839" spans="1:16">
      <c r="A1839" s="184" t="s">
        <v>2707</v>
      </c>
      <c r="B1839" s="187"/>
      <c r="C1839" s="177"/>
      <c r="D1839" s="177"/>
      <c r="E1839" s="177"/>
      <c r="F1839" s="31" t="s">
        <v>88</v>
      </c>
      <c r="G1839" s="31" t="s">
        <v>1207</v>
      </c>
      <c r="H1839" s="31">
        <v>3</v>
      </c>
      <c r="I1839" s="31">
        <v>310</v>
      </c>
      <c r="J1839" s="24" t="s">
        <v>1208</v>
      </c>
      <c r="K1839" s="85">
        <v>60</v>
      </c>
      <c r="L1839" s="177"/>
      <c r="M1839" s="178"/>
      <c r="N1839" s="178"/>
      <c r="O1839" s="185"/>
      <c r="P1839" s="24"/>
    </row>
    <row r="1840" spans="1:16">
      <c r="A1840" s="184" t="s">
        <v>2707</v>
      </c>
      <c r="B1840" s="187"/>
      <c r="C1840" s="177"/>
      <c r="D1840" s="177"/>
      <c r="E1840" s="177"/>
      <c r="F1840" s="31" t="s">
        <v>120</v>
      </c>
      <c r="G1840" s="24" t="s">
        <v>1193</v>
      </c>
      <c r="H1840" s="24">
        <v>3</v>
      </c>
      <c r="I1840" s="24" t="s">
        <v>1225</v>
      </c>
      <c r="J1840" s="24" t="s">
        <v>1203</v>
      </c>
      <c r="K1840" s="85">
        <v>30</v>
      </c>
      <c r="L1840" s="177"/>
      <c r="M1840" s="178"/>
      <c r="N1840" s="178"/>
      <c r="O1840" s="185"/>
      <c r="P1840" s="24"/>
    </row>
    <row r="1841" spans="1:16">
      <c r="A1841" s="184" t="s">
        <v>2707</v>
      </c>
      <c r="B1841" s="187"/>
      <c r="C1841" s="177"/>
      <c r="D1841" s="177"/>
      <c r="E1841" s="177"/>
      <c r="F1841" s="31" t="s">
        <v>120</v>
      </c>
      <c r="G1841" s="24" t="s">
        <v>1193</v>
      </c>
      <c r="H1841" s="24">
        <v>4</v>
      </c>
      <c r="I1841" s="24" t="s">
        <v>1220</v>
      </c>
      <c r="J1841" s="24" t="s">
        <v>325</v>
      </c>
      <c r="K1841" s="85">
        <v>60.22</v>
      </c>
      <c r="L1841" s="177"/>
      <c r="M1841" s="178"/>
      <c r="N1841" s="178"/>
      <c r="O1841" s="185"/>
      <c r="P1841" s="24"/>
    </row>
    <row r="1842" spans="1:16">
      <c r="A1842" s="184" t="s">
        <v>2707</v>
      </c>
      <c r="B1842" s="187" t="s">
        <v>1226</v>
      </c>
      <c r="C1842" s="177">
        <v>20190003</v>
      </c>
      <c r="D1842" s="177">
        <v>3</v>
      </c>
      <c r="E1842" s="177">
        <v>0</v>
      </c>
      <c r="F1842" s="22" t="s">
        <v>120</v>
      </c>
      <c r="G1842" s="24" t="s">
        <v>1193</v>
      </c>
      <c r="H1842" s="24">
        <v>3</v>
      </c>
      <c r="I1842" s="24" t="s">
        <v>1210</v>
      </c>
      <c r="J1842" s="24" t="s">
        <v>1211</v>
      </c>
      <c r="K1842" s="85">
        <v>30.08</v>
      </c>
      <c r="L1842" s="177">
        <v>15.04</v>
      </c>
      <c r="M1842" s="178">
        <f>15+8*D1842/3+8*(E1842/2)/3</f>
        <v>23</v>
      </c>
      <c r="N1842" s="178">
        <f>L1842-M1842</f>
        <v>-7.9600000000000009</v>
      </c>
      <c r="O1842" s="185">
        <f>SUMPRODUCT(TEXT(N1842-{0,5,15,25,35},"0;\0")*{0,2,3,3,7})</f>
        <v>0</v>
      </c>
      <c r="P1842" s="24"/>
    </row>
    <row r="1843" spans="1:16">
      <c r="A1843" s="184" t="s">
        <v>2707</v>
      </c>
      <c r="B1843" s="187"/>
      <c r="C1843" s="177"/>
      <c r="D1843" s="177"/>
      <c r="E1843" s="177"/>
      <c r="F1843" s="24" t="s">
        <v>120</v>
      </c>
      <c r="G1843" s="24" t="s">
        <v>1193</v>
      </c>
      <c r="H1843" s="24">
        <v>2</v>
      </c>
      <c r="I1843" s="24" t="s">
        <v>1217</v>
      </c>
      <c r="J1843" s="24" t="s">
        <v>1227</v>
      </c>
      <c r="K1843" s="85">
        <v>30.08</v>
      </c>
      <c r="L1843" s="177"/>
      <c r="M1843" s="178"/>
      <c r="N1843" s="178"/>
      <c r="O1843" s="185"/>
      <c r="P1843" s="24"/>
    </row>
    <row r="1844" spans="1:16">
      <c r="A1844" s="21" t="s">
        <v>2707</v>
      </c>
      <c r="B1844" s="31" t="s">
        <v>1228</v>
      </c>
      <c r="C1844" s="24">
        <v>20130008</v>
      </c>
      <c r="D1844" s="24">
        <v>5</v>
      </c>
      <c r="E1844" s="24">
        <v>13</v>
      </c>
      <c r="F1844" s="24" t="s">
        <v>120</v>
      </c>
      <c r="G1844" s="24" t="s">
        <v>1193</v>
      </c>
      <c r="H1844" s="24">
        <v>3</v>
      </c>
      <c r="I1844" s="24" t="s">
        <v>1194</v>
      </c>
      <c r="J1844" s="24" t="s">
        <v>1195</v>
      </c>
      <c r="K1844" s="85">
        <v>30.13</v>
      </c>
      <c r="L1844" s="24">
        <v>3.01</v>
      </c>
      <c r="M1844" s="25">
        <f t="shared" ref="M1844:M1875" si="41">15+8*D1844/3+8*(E1844/2)/3</f>
        <v>45.666666666666671</v>
      </c>
      <c r="N1844" s="25">
        <f t="shared" ref="N1844:N1875" si="42">L1844-M1844</f>
        <v>-42.656666666666673</v>
      </c>
      <c r="O1844" s="32">
        <f>SUMPRODUCT(TEXT(N1844-{0,5,15,25,35},"0;\0")*{0,2,3,3,7})</f>
        <v>0</v>
      </c>
      <c r="P1844" s="24"/>
    </row>
    <row r="1845" spans="1:16">
      <c r="A1845" s="184" t="s">
        <v>2707</v>
      </c>
      <c r="B1845" s="187" t="s">
        <v>2709</v>
      </c>
      <c r="C1845" s="177">
        <v>19980027</v>
      </c>
      <c r="D1845" s="177">
        <v>7</v>
      </c>
      <c r="E1845" s="177">
        <v>7</v>
      </c>
      <c r="F1845" s="24" t="s">
        <v>120</v>
      </c>
      <c r="G1845" s="24" t="s">
        <v>1193</v>
      </c>
      <c r="H1845" s="24">
        <v>3</v>
      </c>
      <c r="I1845" s="24" t="s">
        <v>1205</v>
      </c>
      <c r="J1845" s="24" t="s">
        <v>1206</v>
      </c>
      <c r="K1845" s="85">
        <v>30.08</v>
      </c>
      <c r="L1845" s="177">
        <v>13.77</v>
      </c>
      <c r="M1845" s="178">
        <f t="shared" si="41"/>
        <v>43.000000000000007</v>
      </c>
      <c r="N1845" s="178">
        <f t="shared" si="42"/>
        <v>-29.230000000000008</v>
      </c>
      <c r="O1845" s="185">
        <f>SUMPRODUCT(TEXT(N1845-{0,5,15,25,35},"0;\0")*{0,2,3,3,7})</f>
        <v>0</v>
      </c>
      <c r="P1845" s="24"/>
    </row>
    <row r="1846" spans="1:16">
      <c r="A1846" s="184" t="s">
        <v>2707</v>
      </c>
      <c r="B1846" s="187"/>
      <c r="C1846" s="177"/>
      <c r="D1846" s="177"/>
      <c r="E1846" s="177"/>
      <c r="F1846" s="31" t="s">
        <v>88</v>
      </c>
      <c r="G1846" s="31" t="s">
        <v>1207</v>
      </c>
      <c r="H1846" s="31">
        <v>3</v>
      </c>
      <c r="I1846" s="31">
        <v>310</v>
      </c>
      <c r="J1846" s="31" t="s">
        <v>1208</v>
      </c>
      <c r="K1846" s="85">
        <v>60</v>
      </c>
      <c r="L1846" s="177"/>
      <c r="M1846" s="178"/>
      <c r="N1846" s="178"/>
      <c r="O1846" s="185"/>
      <c r="P1846" s="24"/>
    </row>
    <row r="1847" spans="1:16">
      <c r="A1847" s="184" t="s">
        <v>2707</v>
      </c>
      <c r="B1847" s="187"/>
      <c r="C1847" s="177"/>
      <c r="D1847" s="177"/>
      <c r="E1847" s="177"/>
      <c r="F1847" s="31" t="s">
        <v>120</v>
      </c>
      <c r="G1847" s="24" t="s">
        <v>1193</v>
      </c>
      <c r="H1847" s="24">
        <v>3</v>
      </c>
      <c r="I1847" s="24" t="s">
        <v>1225</v>
      </c>
      <c r="J1847" s="24" t="s">
        <v>1203</v>
      </c>
      <c r="K1847" s="85">
        <v>30</v>
      </c>
      <c r="L1847" s="177"/>
      <c r="M1847" s="178"/>
      <c r="N1847" s="178"/>
      <c r="O1847" s="185"/>
      <c r="P1847" s="24"/>
    </row>
    <row r="1848" spans="1:16">
      <c r="A1848" s="184" t="s">
        <v>2707</v>
      </c>
      <c r="B1848" s="179" t="s">
        <v>1229</v>
      </c>
      <c r="C1848" s="179">
        <v>20030041</v>
      </c>
      <c r="D1848" s="179">
        <v>0</v>
      </c>
      <c r="E1848" s="179">
        <v>16</v>
      </c>
      <c r="F1848" s="22" t="s">
        <v>120</v>
      </c>
      <c r="G1848" s="24" t="s">
        <v>1193</v>
      </c>
      <c r="H1848" s="24">
        <v>3</v>
      </c>
      <c r="I1848" s="24" t="s">
        <v>1213</v>
      </c>
      <c r="J1848" s="24" t="s">
        <v>1214</v>
      </c>
      <c r="K1848" s="85">
        <v>30.08</v>
      </c>
      <c r="L1848" s="177">
        <v>9.6199999999999992</v>
      </c>
      <c r="M1848" s="178">
        <f t="shared" si="41"/>
        <v>36.333333333333329</v>
      </c>
      <c r="N1848" s="178">
        <f t="shared" si="42"/>
        <v>-26.713333333333331</v>
      </c>
      <c r="O1848" s="185">
        <f>SUMPRODUCT(TEXT(N1848-{0,5,15,25,35},"0;\0")*{0,2,3,3,7})</f>
        <v>0</v>
      </c>
      <c r="P1848" s="24"/>
    </row>
    <row r="1849" spans="1:16">
      <c r="A1849" s="184" t="s">
        <v>2707</v>
      </c>
      <c r="B1849" s="179"/>
      <c r="C1849" s="179"/>
      <c r="D1849" s="179"/>
      <c r="E1849" s="179"/>
      <c r="F1849" s="24" t="s">
        <v>88</v>
      </c>
      <c r="G1849" s="24" t="s">
        <v>1207</v>
      </c>
      <c r="H1849" s="24">
        <v>6</v>
      </c>
      <c r="I1849" s="24">
        <v>604</v>
      </c>
      <c r="J1849" s="24" t="s">
        <v>1215</v>
      </c>
      <c r="K1849" s="85">
        <v>90</v>
      </c>
      <c r="L1849" s="177"/>
      <c r="M1849" s="178"/>
      <c r="N1849" s="178"/>
      <c r="O1849" s="185"/>
      <c r="P1849" s="24"/>
    </row>
    <row r="1850" spans="1:16">
      <c r="A1850" s="184" t="s">
        <v>2707</v>
      </c>
      <c r="B1850" s="179" t="s">
        <v>1230</v>
      </c>
      <c r="C1850" s="179">
        <v>20020067</v>
      </c>
      <c r="D1850" s="179">
        <v>0</v>
      </c>
      <c r="E1850" s="179">
        <v>15</v>
      </c>
      <c r="F1850" s="22" t="s">
        <v>120</v>
      </c>
      <c r="G1850" s="24" t="s">
        <v>1193</v>
      </c>
      <c r="H1850" s="24">
        <v>3</v>
      </c>
      <c r="I1850" s="24" t="s">
        <v>1213</v>
      </c>
      <c r="J1850" s="24" t="s">
        <v>1214</v>
      </c>
      <c r="K1850" s="85">
        <v>30.08</v>
      </c>
      <c r="L1850" s="177">
        <v>9.6199999999999992</v>
      </c>
      <c r="M1850" s="178">
        <f t="shared" si="41"/>
        <v>35</v>
      </c>
      <c r="N1850" s="178">
        <f t="shared" si="42"/>
        <v>-25.380000000000003</v>
      </c>
      <c r="O1850" s="185">
        <f>SUMPRODUCT(TEXT(N1850-{0,5,15,25,35},"0;\0")*{0,2,3,3,7})</f>
        <v>0</v>
      </c>
      <c r="P1850" s="24"/>
    </row>
    <row r="1851" spans="1:16">
      <c r="A1851" s="184" t="s">
        <v>2707</v>
      </c>
      <c r="B1851" s="179"/>
      <c r="C1851" s="179"/>
      <c r="D1851" s="179"/>
      <c r="E1851" s="179"/>
      <c r="F1851" s="24" t="s">
        <v>88</v>
      </c>
      <c r="G1851" s="24" t="s">
        <v>1207</v>
      </c>
      <c r="H1851" s="24">
        <v>6</v>
      </c>
      <c r="I1851" s="24">
        <v>604</v>
      </c>
      <c r="J1851" s="24" t="s">
        <v>1215</v>
      </c>
      <c r="K1851" s="85">
        <v>90</v>
      </c>
      <c r="L1851" s="177"/>
      <c r="M1851" s="178"/>
      <c r="N1851" s="178"/>
      <c r="O1851" s="185"/>
      <c r="P1851" s="24"/>
    </row>
    <row r="1852" spans="1:16">
      <c r="A1852" s="184" t="s">
        <v>2707</v>
      </c>
      <c r="B1852" s="179" t="s">
        <v>1231</v>
      </c>
      <c r="C1852" s="179">
        <v>20110122</v>
      </c>
      <c r="D1852" s="179">
        <v>0</v>
      </c>
      <c r="E1852" s="179">
        <v>16</v>
      </c>
      <c r="F1852" s="22" t="s">
        <v>120</v>
      </c>
      <c r="G1852" s="24" t="s">
        <v>1193</v>
      </c>
      <c r="H1852" s="24">
        <v>3</v>
      </c>
      <c r="I1852" s="24" t="s">
        <v>1213</v>
      </c>
      <c r="J1852" s="24" t="s">
        <v>1214</v>
      </c>
      <c r="K1852" s="85">
        <v>30.08</v>
      </c>
      <c r="L1852" s="177">
        <v>9.6199999999999992</v>
      </c>
      <c r="M1852" s="178">
        <f t="shared" si="41"/>
        <v>36.333333333333329</v>
      </c>
      <c r="N1852" s="178">
        <f t="shared" si="42"/>
        <v>-26.713333333333331</v>
      </c>
      <c r="O1852" s="185">
        <f>SUMPRODUCT(TEXT(N1852-{0,5,15,25,35},"0;\0")*{0,2,3,3,7})</f>
        <v>0</v>
      </c>
      <c r="P1852" s="24"/>
    </row>
    <row r="1853" spans="1:16">
      <c r="A1853" s="184" t="s">
        <v>2707</v>
      </c>
      <c r="B1853" s="179"/>
      <c r="C1853" s="179"/>
      <c r="D1853" s="179"/>
      <c r="E1853" s="179"/>
      <c r="F1853" s="24" t="s">
        <v>88</v>
      </c>
      <c r="G1853" s="24" t="s">
        <v>1207</v>
      </c>
      <c r="H1853" s="24">
        <v>6</v>
      </c>
      <c r="I1853" s="24">
        <v>604</v>
      </c>
      <c r="J1853" s="24" t="s">
        <v>1215</v>
      </c>
      <c r="K1853" s="85">
        <v>90</v>
      </c>
      <c r="L1853" s="177"/>
      <c r="M1853" s="178"/>
      <c r="N1853" s="178"/>
      <c r="O1853" s="185"/>
      <c r="P1853" s="24"/>
    </row>
    <row r="1854" spans="1:16">
      <c r="A1854" s="21" t="s">
        <v>2707</v>
      </c>
      <c r="B1854" s="31" t="s">
        <v>1232</v>
      </c>
      <c r="C1854" s="24">
        <v>20140060</v>
      </c>
      <c r="D1854" s="24">
        <v>0</v>
      </c>
      <c r="E1854" s="24">
        <v>11</v>
      </c>
      <c r="F1854" s="22" t="s">
        <v>120</v>
      </c>
      <c r="G1854" s="24" t="s">
        <v>1193</v>
      </c>
      <c r="H1854" s="24">
        <v>3</v>
      </c>
      <c r="I1854" s="24" t="s">
        <v>1210</v>
      </c>
      <c r="J1854" s="24" t="s">
        <v>1211</v>
      </c>
      <c r="K1854" s="85">
        <v>30.08</v>
      </c>
      <c r="L1854" s="24">
        <v>5.01</v>
      </c>
      <c r="M1854" s="25">
        <f t="shared" si="41"/>
        <v>29.666666666666664</v>
      </c>
      <c r="N1854" s="25">
        <f t="shared" si="42"/>
        <v>-24.656666666666666</v>
      </c>
      <c r="O1854" s="32">
        <f>SUMPRODUCT(TEXT(N1854-{0,5,15,25,35},"0;\0")*{0,2,3,3,7})</f>
        <v>0</v>
      </c>
      <c r="P1854" s="24"/>
    </row>
    <row r="1855" spans="1:16">
      <c r="A1855" s="21" t="s">
        <v>2707</v>
      </c>
      <c r="B1855" s="31" t="s">
        <v>1233</v>
      </c>
      <c r="C1855" s="24">
        <v>20130129</v>
      </c>
      <c r="D1855" s="24">
        <v>0</v>
      </c>
      <c r="E1855" s="24">
        <v>9</v>
      </c>
      <c r="F1855" s="24" t="s">
        <v>120</v>
      </c>
      <c r="G1855" s="24" t="s">
        <v>1193</v>
      </c>
      <c r="H1855" s="24">
        <v>3</v>
      </c>
      <c r="I1855" s="24" t="s">
        <v>1197</v>
      </c>
      <c r="J1855" s="24" t="s">
        <v>1198</v>
      </c>
      <c r="K1855" s="85">
        <v>30.13</v>
      </c>
      <c r="L1855" s="24">
        <v>3.01</v>
      </c>
      <c r="M1855" s="25">
        <f t="shared" si="41"/>
        <v>27</v>
      </c>
      <c r="N1855" s="25">
        <f t="shared" si="42"/>
        <v>-23.990000000000002</v>
      </c>
      <c r="O1855" s="32">
        <f>SUMPRODUCT(TEXT(N1855-{0,5,15,25,35},"0;\0")*{0,2,3,3,7})</f>
        <v>0</v>
      </c>
      <c r="P1855" s="24"/>
    </row>
    <row r="1856" spans="1:16">
      <c r="A1856" s="184" t="s">
        <v>2707</v>
      </c>
      <c r="B1856" s="187" t="s">
        <v>1234</v>
      </c>
      <c r="C1856" s="177">
        <v>20170020</v>
      </c>
      <c r="D1856" s="177">
        <v>0</v>
      </c>
      <c r="E1856" s="177">
        <v>6</v>
      </c>
      <c r="F1856" s="24" t="s">
        <v>120</v>
      </c>
      <c r="G1856" s="24" t="s">
        <v>1193</v>
      </c>
      <c r="H1856" s="24">
        <v>3</v>
      </c>
      <c r="I1856" s="24" t="s">
        <v>1205</v>
      </c>
      <c r="J1856" s="24" t="s">
        <v>1206</v>
      </c>
      <c r="K1856" s="85">
        <v>30.08</v>
      </c>
      <c r="L1856" s="177">
        <v>7.77</v>
      </c>
      <c r="M1856" s="178">
        <f t="shared" si="41"/>
        <v>23</v>
      </c>
      <c r="N1856" s="178">
        <f t="shared" si="42"/>
        <v>-15.23</v>
      </c>
      <c r="O1856" s="185">
        <f>SUMPRODUCT(TEXT(N1856-{0,5,15,25,35},"0;\0")*{0,2,3,3,7})</f>
        <v>0</v>
      </c>
      <c r="P1856" s="24"/>
    </row>
    <row r="1857" spans="1:16">
      <c r="A1857" s="184" t="s">
        <v>2707</v>
      </c>
      <c r="B1857" s="187"/>
      <c r="C1857" s="177"/>
      <c r="D1857" s="177"/>
      <c r="E1857" s="177"/>
      <c r="F1857" s="31" t="s">
        <v>88</v>
      </c>
      <c r="G1857" s="31" t="s">
        <v>1207</v>
      </c>
      <c r="H1857" s="31">
        <v>3</v>
      </c>
      <c r="I1857" s="31">
        <v>310</v>
      </c>
      <c r="J1857" s="31" t="s">
        <v>1208</v>
      </c>
      <c r="K1857" s="85">
        <v>60</v>
      </c>
      <c r="L1857" s="177"/>
      <c r="M1857" s="178"/>
      <c r="N1857" s="178"/>
      <c r="O1857" s="185"/>
      <c r="P1857" s="24"/>
    </row>
    <row r="1858" spans="1:16">
      <c r="A1858" s="184" t="s">
        <v>2707</v>
      </c>
      <c r="B1858" s="187" t="s">
        <v>1235</v>
      </c>
      <c r="C1858" s="179">
        <v>20110004</v>
      </c>
      <c r="D1858" s="187">
        <v>17</v>
      </c>
      <c r="E1858" s="187">
        <v>15</v>
      </c>
      <c r="F1858" s="31" t="s">
        <v>120</v>
      </c>
      <c r="G1858" s="24" t="s">
        <v>1193</v>
      </c>
      <c r="H1858" s="24">
        <v>3</v>
      </c>
      <c r="I1858" s="24" t="s">
        <v>1236</v>
      </c>
      <c r="J1858" s="24" t="s">
        <v>1203</v>
      </c>
      <c r="K1858" s="85">
        <v>45.5</v>
      </c>
      <c r="L1858" s="187">
        <v>39.94</v>
      </c>
      <c r="M1858" s="178">
        <f t="shared" si="41"/>
        <v>80.333333333333343</v>
      </c>
      <c r="N1858" s="178">
        <f t="shared" si="42"/>
        <v>-40.393333333333345</v>
      </c>
      <c r="O1858" s="185">
        <f>SUMPRODUCT(TEXT(N1858-{0,5,15,25,35},"0;\0")*{0,2,3,3,7})</f>
        <v>0</v>
      </c>
      <c r="P1858" s="24"/>
    </row>
    <row r="1859" spans="1:16">
      <c r="A1859" s="184" t="s">
        <v>2707</v>
      </c>
      <c r="B1859" s="187"/>
      <c r="C1859" s="179"/>
      <c r="D1859" s="187"/>
      <c r="E1859" s="187"/>
      <c r="F1859" s="22" t="s">
        <v>120</v>
      </c>
      <c r="G1859" s="24" t="s">
        <v>1193</v>
      </c>
      <c r="H1859" s="24">
        <v>3</v>
      </c>
      <c r="I1859" s="24" t="s">
        <v>1213</v>
      </c>
      <c r="J1859" s="24" t="s">
        <v>1214</v>
      </c>
      <c r="K1859" s="85">
        <v>30.08</v>
      </c>
      <c r="L1859" s="187"/>
      <c r="M1859" s="178"/>
      <c r="N1859" s="178"/>
      <c r="O1859" s="185"/>
      <c r="P1859" s="24"/>
    </row>
    <row r="1860" spans="1:16">
      <c r="A1860" s="184" t="s">
        <v>2707</v>
      </c>
      <c r="B1860" s="187"/>
      <c r="C1860" s="179"/>
      <c r="D1860" s="187"/>
      <c r="E1860" s="187"/>
      <c r="F1860" s="24" t="s">
        <v>120</v>
      </c>
      <c r="G1860" s="24" t="s">
        <v>1193</v>
      </c>
      <c r="H1860" s="24">
        <v>2</v>
      </c>
      <c r="I1860" s="24" t="s">
        <v>1237</v>
      </c>
      <c r="J1860" s="24" t="s">
        <v>1238</v>
      </c>
      <c r="K1860" s="85">
        <v>30.18</v>
      </c>
      <c r="L1860" s="187"/>
      <c r="M1860" s="178"/>
      <c r="N1860" s="178"/>
      <c r="O1860" s="185"/>
      <c r="P1860" s="24"/>
    </row>
    <row r="1861" spans="1:16">
      <c r="A1861" s="184" t="s">
        <v>2707</v>
      </c>
      <c r="B1861" s="187"/>
      <c r="C1861" s="179"/>
      <c r="D1861" s="187"/>
      <c r="E1861" s="187"/>
      <c r="F1861" s="24" t="s">
        <v>88</v>
      </c>
      <c r="G1861" s="24" t="s">
        <v>1207</v>
      </c>
      <c r="H1861" s="24">
        <v>6</v>
      </c>
      <c r="I1861" s="24">
        <v>604</v>
      </c>
      <c r="J1861" s="24" t="s">
        <v>1215</v>
      </c>
      <c r="K1861" s="85">
        <v>90</v>
      </c>
      <c r="L1861" s="187"/>
      <c r="M1861" s="178"/>
      <c r="N1861" s="178"/>
      <c r="O1861" s="185"/>
      <c r="P1861" s="24"/>
    </row>
    <row r="1862" spans="1:16">
      <c r="A1862" s="184" t="s">
        <v>2707</v>
      </c>
      <c r="B1862" s="179" t="s">
        <v>1239</v>
      </c>
      <c r="C1862" s="179">
        <v>20070083</v>
      </c>
      <c r="D1862" s="179">
        <v>0</v>
      </c>
      <c r="E1862" s="179">
        <v>17</v>
      </c>
      <c r="F1862" s="22" t="s">
        <v>120</v>
      </c>
      <c r="G1862" s="24" t="s">
        <v>1193</v>
      </c>
      <c r="H1862" s="24">
        <v>3</v>
      </c>
      <c r="I1862" s="24" t="s">
        <v>1213</v>
      </c>
      <c r="J1862" s="24" t="s">
        <v>1214</v>
      </c>
      <c r="K1862" s="85">
        <v>30.08</v>
      </c>
      <c r="L1862" s="177">
        <v>9.6199999999999992</v>
      </c>
      <c r="M1862" s="178">
        <f t="shared" si="41"/>
        <v>37.666666666666671</v>
      </c>
      <c r="N1862" s="178">
        <f t="shared" si="42"/>
        <v>-28.046666666666674</v>
      </c>
      <c r="O1862" s="185">
        <f>SUMPRODUCT(TEXT(N1862-{0,5,15,25,35},"0;\0")*{0,2,3,3,7})</f>
        <v>0</v>
      </c>
      <c r="P1862" s="24"/>
    </row>
    <row r="1863" spans="1:16">
      <c r="A1863" s="184" t="s">
        <v>2707</v>
      </c>
      <c r="B1863" s="179"/>
      <c r="C1863" s="179"/>
      <c r="D1863" s="179"/>
      <c r="E1863" s="179"/>
      <c r="F1863" s="24" t="s">
        <v>88</v>
      </c>
      <c r="G1863" s="24" t="s">
        <v>1207</v>
      </c>
      <c r="H1863" s="24">
        <v>6</v>
      </c>
      <c r="I1863" s="24">
        <v>604</v>
      </c>
      <c r="J1863" s="24" t="s">
        <v>1215</v>
      </c>
      <c r="K1863" s="85">
        <v>90</v>
      </c>
      <c r="L1863" s="177"/>
      <c r="M1863" s="178"/>
      <c r="N1863" s="178"/>
      <c r="O1863" s="185"/>
      <c r="P1863" s="24"/>
    </row>
    <row r="1864" spans="1:16">
      <c r="A1864" s="184" t="s">
        <v>2707</v>
      </c>
      <c r="B1864" s="187" t="s">
        <v>1240</v>
      </c>
      <c r="C1864" s="177">
        <v>20120085</v>
      </c>
      <c r="D1864" s="177">
        <v>8</v>
      </c>
      <c r="E1864" s="177">
        <v>0</v>
      </c>
      <c r="F1864" s="24" t="s">
        <v>120</v>
      </c>
      <c r="G1864" s="24" t="s">
        <v>1193</v>
      </c>
      <c r="H1864" s="24">
        <v>3</v>
      </c>
      <c r="I1864" s="24" t="s">
        <v>1217</v>
      </c>
      <c r="J1864" s="24" t="s">
        <v>1218</v>
      </c>
      <c r="K1864" s="85">
        <v>30.13</v>
      </c>
      <c r="L1864" s="177">
        <v>16.02</v>
      </c>
      <c r="M1864" s="178">
        <f t="shared" si="41"/>
        <v>36.333333333333329</v>
      </c>
      <c r="N1864" s="178">
        <f t="shared" si="42"/>
        <v>-20.313333333333329</v>
      </c>
      <c r="O1864" s="185">
        <f>SUMPRODUCT(TEXT(N1864-{0,5,15,25,35},"0;\0")*{0,2,3,3,7})</f>
        <v>0</v>
      </c>
      <c r="P1864" s="24"/>
    </row>
    <row r="1865" spans="1:16">
      <c r="A1865" s="184" t="s">
        <v>2707</v>
      </c>
      <c r="B1865" s="187"/>
      <c r="C1865" s="177"/>
      <c r="D1865" s="177"/>
      <c r="E1865" s="177"/>
      <c r="F1865" s="31" t="s">
        <v>120</v>
      </c>
      <c r="G1865" s="24" t="s">
        <v>1193</v>
      </c>
      <c r="H1865" s="24">
        <v>3</v>
      </c>
      <c r="I1865" s="24" t="s">
        <v>1219</v>
      </c>
      <c r="J1865" s="24" t="s">
        <v>1203</v>
      </c>
      <c r="K1865" s="85">
        <v>30</v>
      </c>
      <c r="L1865" s="177"/>
      <c r="M1865" s="178"/>
      <c r="N1865" s="178"/>
      <c r="O1865" s="185"/>
      <c r="P1865" s="24"/>
    </row>
    <row r="1866" spans="1:16">
      <c r="A1866" s="184" t="s">
        <v>2707</v>
      </c>
      <c r="B1866" s="187" t="s">
        <v>1241</v>
      </c>
      <c r="C1866" s="177">
        <v>20100006</v>
      </c>
      <c r="D1866" s="177">
        <v>13</v>
      </c>
      <c r="E1866" s="177">
        <v>9</v>
      </c>
      <c r="F1866" s="24" t="s">
        <v>120</v>
      </c>
      <c r="G1866" s="24" t="s">
        <v>1193</v>
      </c>
      <c r="H1866" s="24">
        <v>3</v>
      </c>
      <c r="I1866" s="24" t="s">
        <v>1197</v>
      </c>
      <c r="J1866" s="24" t="s">
        <v>1198</v>
      </c>
      <c r="K1866" s="85">
        <v>30.13</v>
      </c>
      <c r="L1866" s="177">
        <v>48.55</v>
      </c>
      <c r="M1866" s="178">
        <f t="shared" si="41"/>
        <v>61.666666666666664</v>
      </c>
      <c r="N1866" s="178">
        <f t="shared" si="42"/>
        <v>-13.116666666666667</v>
      </c>
      <c r="O1866" s="185">
        <f>SUMPRODUCT(TEXT(N1866-{0,5,15,25,35},"0;\0")*{0,2,3,3,7})</f>
        <v>0</v>
      </c>
      <c r="P1866" s="24"/>
    </row>
    <row r="1867" spans="1:16">
      <c r="A1867" s="184" t="s">
        <v>2707</v>
      </c>
      <c r="B1867" s="187"/>
      <c r="C1867" s="177"/>
      <c r="D1867" s="177"/>
      <c r="E1867" s="177"/>
      <c r="F1867" s="24" t="s">
        <v>120</v>
      </c>
      <c r="G1867" s="24" t="s">
        <v>1193</v>
      </c>
      <c r="H1867" s="24">
        <v>3</v>
      </c>
      <c r="I1867" s="24" t="s">
        <v>1242</v>
      </c>
      <c r="J1867" s="24" t="s">
        <v>1238</v>
      </c>
      <c r="K1867" s="85">
        <v>60.68</v>
      </c>
      <c r="L1867" s="177"/>
      <c r="M1867" s="178"/>
      <c r="N1867" s="178"/>
      <c r="O1867" s="185"/>
      <c r="P1867" s="24"/>
    </row>
    <row r="1868" spans="1:16">
      <c r="A1868" s="184" t="s">
        <v>2707</v>
      </c>
      <c r="B1868" s="187"/>
      <c r="C1868" s="177"/>
      <c r="D1868" s="177"/>
      <c r="E1868" s="177"/>
      <c r="F1868" s="31" t="s">
        <v>120</v>
      </c>
      <c r="G1868" s="24" t="s">
        <v>1193</v>
      </c>
      <c r="H1868" s="24">
        <v>3</v>
      </c>
      <c r="I1868" s="24" t="s">
        <v>1236</v>
      </c>
      <c r="J1868" s="24" t="s">
        <v>1203</v>
      </c>
      <c r="K1868" s="85">
        <v>45.5</v>
      </c>
      <c r="L1868" s="177"/>
      <c r="M1868" s="178"/>
      <c r="N1868" s="178"/>
      <c r="O1868" s="185"/>
      <c r="P1868" s="24"/>
    </row>
    <row r="1869" spans="1:16">
      <c r="A1869" s="184" t="s">
        <v>2707</v>
      </c>
      <c r="B1869" s="187" t="s">
        <v>1243</v>
      </c>
      <c r="C1869" s="177">
        <v>20100005</v>
      </c>
      <c r="D1869" s="177">
        <v>14</v>
      </c>
      <c r="E1869" s="177">
        <v>8</v>
      </c>
      <c r="F1869" s="24" t="s">
        <v>120</v>
      </c>
      <c r="G1869" s="24" t="s">
        <v>1193</v>
      </c>
      <c r="H1869" s="24">
        <v>3</v>
      </c>
      <c r="I1869" s="24" t="s">
        <v>1197</v>
      </c>
      <c r="J1869" s="24" t="s">
        <v>1198</v>
      </c>
      <c r="K1869" s="85">
        <v>30.13</v>
      </c>
      <c r="L1869" s="177">
        <v>48.55</v>
      </c>
      <c r="M1869" s="178">
        <f t="shared" si="41"/>
        <v>63</v>
      </c>
      <c r="N1869" s="178">
        <f t="shared" si="42"/>
        <v>-14.450000000000003</v>
      </c>
      <c r="O1869" s="185">
        <f>SUMPRODUCT(TEXT(N1869-{0,5,15,25,35},"0;\0")*{0,2,3,3,7})</f>
        <v>0</v>
      </c>
      <c r="P1869" s="24"/>
    </row>
    <row r="1870" spans="1:16">
      <c r="A1870" s="184" t="s">
        <v>2707</v>
      </c>
      <c r="B1870" s="187"/>
      <c r="C1870" s="177"/>
      <c r="D1870" s="177"/>
      <c r="E1870" s="177"/>
      <c r="F1870" s="24" t="s">
        <v>120</v>
      </c>
      <c r="G1870" s="24" t="s">
        <v>1193</v>
      </c>
      <c r="H1870" s="24">
        <v>3</v>
      </c>
      <c r="I1870" s="24" t="s">
        <v>1242</v>
      </c>
      <c r="J1870" s="24" t="s">
        <v>1238</v>
      </c>
      <c r="K1870" s="85">
        <v>60.68</v>
      </c>
      <c r="L1870" s="177"/>
      <c r="M1870" s="178"/>
      <c r="N1870" s="178"/>
      <c r="O1870" s="185"/>
      <c r="P1870" s="24"/>
    </row>
    <row r="1871" spans="1:16">
      <c r="A1871" s="184" t="s">
        <v>2707</v>
      </c>
      <c r="B1871" s="187"/>
      <c r="C1871" s="177"/>
      <c r="D1871" s="177"/>
      <c r="E1871" s="177"/>
      <c r="F1871" s="31" t="s">
        <v>120</v>
      </c>
      <c r="G1871" s="24" t="s">
        <v>1193</v>
      </c>
      <c r="H1871" s="24">
        <v>3</v>
      </c>
      <c r="I1871" s="24" t="s">
        <v>1236</v>
      </c>
      <c r="J1871" s="24" t="s">
        <v>1203</v>
      </c>
      <c r="K1871" s="85">
        <v>45.5</v>
      </c>
      <c r="L1871" s="177"/>
      <c r="M1871" s="178"/>
      <c r="N1871" s="178"/>
      <c r="O1871" s="185"/>
      <c r="P1871" s="24"/>
    </row>
    <row r="1872" spans="1:16">
      <c r="A1872" s="184" t="s">
        <v>2707</v>
      </c>
      <c r="B1872" s="187" t="s">
        <v>1244</v>
      </c>
      <c r="C1872" s="177">
        <v>19990037</v>
      </c>
      <c r="D1872" s="177">
        <v>0</v>
      </c>
      <c r="E1872" s="177">
        <v>6</v>
      </c>
      <c r="F1872" s="24" t="s">
        <v>120</v>
      </c>
      <c r="G1872" s="24" t="s">
        <v>1193</v>
      </c>
      <c r="H1872" s="24">
        <v>3</v>
      </c>
      <c r="I1872" s="24" t="s">
        <v>1205</v>
      </c>
      <c r="J1872" s="24" t="s">
        <v>1206</v>
      </c>
      <c r="K1872" s="85">
        <v>30.08</v>
      </c>
      <c r="L1872" s="177">
        <v>7.77</v>
      </c>
      <c r="M1872" s="178">
        <f t="shared" si="41"/>
        <v>23</v>
      </c>
      <c r="N1872" s="178">
        <f t="shared" si="42"/>
        <v>-15.23</v>
      </c>
      <c r="O1872" s="185">
        <f>SUMPRODUCT(TEXT(N1872-{0,5,15,25,35},"0;\0")*{0,2,3,3,7})</f>
        <v>0</v>
      </c>
      <c r="P1872" s="24"/>
    </row>
    <row r="1873" spans="1:16">
      <c r="A1873" s="184" t="s">
        <v>2707</v>
      </c>
      <c r="B1873" s="187"/>
      <c r="C1873" s="177"/>
      <c r="D1873" s="177"/>
      <c r="E1873" s="177"/>
      <c r="F1873" s="31" t="s">
        <v>88</v>
      </c>
      <c r="G1873" s="31" t="s">
        <v>1207</v>
      </c>
      <c r="H1873" s="31">
        <v>3</v>
      </c>
      <c r="I1873" s="31">
        <v>310</v>
      </c>
      <c r="J1873" s="31" t="s">
        <v>1208</v>
      </c>
      <c r="K1873" s="85">
        <v>60</v>
      </c>
      <c r="L1873" s="177"/>
      <c r="M1873" s="178"/>
      <c r="N1873" s="178"/>
      <c r="O1873" s="185"/>
      <c r="P1873" s="24"/>
    </row>
    <row r="1874" spans="1:16">
      <c r="A1874" s="21" t="s">
        <v>2707</v>
      </c>
      <c r="B1874" s="31" t="s">
        <v>1245</v>
      </c>
      <c r="C1874" s="24">
        <v>20150054</v>
      </c>
      <c r="D1874" s="24">
        <v>0</v>
      </c>
      <c r="E1874" s="24">
        <v>13</v>
      </c>
      <c r="F1874" s="24" t="s">
        <v>120</v>
      </c>
      <c r="G1874" s="24" t="s">
        <v>1193</v>
      </c>
      <c r="H1874" s="24">
        <v>3</v>
      </c>
      <c r="I1874" s="24" t="s">
        <v>1194</v>
      </c>
      <c r="J1874" s="24" t="s">
        <v>1195</v>
      </c>
      <c r="K1874" s="85">
        <v>30.13</v>
      </c>
      <c r="L1874" s="24">
        <v>3.01</v>
      </c>
      <c r="M1874" s="25">
        <f t="shared" si="41"/>
        <v>32.333333333333329</v>
      </c>
      <c r="N1874" s="25">
        <f t="shared" si="42"/>
        <v>-29.323333333333331</v>
      </c>
      <c r="O1874" s="32">
        <f>SUMPRODUCT(TEXT(N1874-{0,5,15,25,35},"0;\0")*{0,2,3,3,7})</f>
        <v>0</v>
      </c>
      <c r="P1874" s="24"/>
    </row>
    <row r="1875" spans="1:16">
      <c r="A1875" s="184" t="s">
        <v>1850</v>
      </c>
      <c r="B1875" s="187" t="s">
        <v>1246</v>
      </c>
      <c r="C1875" s="177">
        <v>20110074</v>
      </c>
      <c r="D1875" s="177">
        <v>11</v>
      </c>
      <c r="E1875" s="177">
        <v>8</v>
      </c>
      <c r="F1875" s="24" t="s">
        <v>120</v>
      </c>
      <c r="G1875" s="24" t="s">
        <v>1193</v>
      </c>
      <c r="H1875" s="24">
        <v>3</v>
      </c>
      <c r="I1875" s="24" t="s">
        <v>1205</v>
      </c>
      <c r="J1875" s="24" t="s">
        <v>1206</v>
      </c>
      <c r="K1875" s="85">
        <v>30.08</v>
      </c>
      <c r="L1875" s="177">
        <v>48.88</v>
      </c>
      <c r="M1875" s="178">
        <f t="shared" si="41"/>
        <v>54.999999999999993</v>
      </c>
      <c r="N1875" s="178">
        <f t="shared" si="42"/>
        <v>-6.1199999999999903</v>
      </c>
      <c r="O1875" s="185">
        <f>SUMPRODUCT(TEXT(N1875-{0,5,15,25,35},"0;\0")*{0,2,3,3,7})</f>
        <v>0</v>
      </c>
      <c r="P1875" s="24"/>
    </row>
    <row r="1876" spans="1:16">
      <c r="A1876" s="184" t="s">
        <v>2707</v>
      </c>
      <c r="B1876" s="187"/>
      <c r="C1876" s="177"/>
      <c r="D1876" s="177"/>
      <c r="E1876" s="177"/>
      <c r="F1876" s="24" t="s">
        <v>120</v>
      </c>
      <c r="G1876" s="24" t="s">
        <v>1193</v>
      </c>
      <c r="H1876" s="24">
        <v>2</v>
      </c>
      <c r="I1876" s="24" t="s">
        <v>1247</v>
      </c>
      <c r="J1876" s="24" t="s">
        <v>1238</v>
      </c>
      <c r="K1876" s="85">
        <v>30.08</v>
      </c>
      <c r="L1876" s="177"/>
      <c r="M1876" s="178"/>
      <c r="N1876" s="178"/>
      <c r="O1876" s="185"/>
      <c r="P1876" s="24"/>
    </row>
    <row r="1877" spans="1:16">
      <c r="A1877" s="184" t="s">
        <v>2707</v>
      </c>
      <c r="B1877" s="187"/>
      <c r="C1877" s="177"/>
      <c r="D1877" s="177"/>
      <c r="E1877" s="177"/>
      <c r="F1877" s="31" t="s">
        <v>88</v>
      </c>
      <c r="G1877" s="31" t="s">
        <v>1207</v>
      </c>
      <c r="H1877" s="31">
        <v>3</v>
      </c>
      <c r="I1877" s="31">
        <v>310</v>
      </c>
      <c r="J1877" s="31" t="s">
        <v>1208</v>
      </c>
      <c r="K1877" s="85">
        <v>60</v>
      </c>
      <c r="L1877" s="177"/>
      <c r="M1877" s="178"/>
      <c r="N1877" s="178"/>
      <c r="O1877" s="185"/>
      <c r="P1877" s="24"/>
    </row>
    <row r="1878" spans="1:16">
      <c r="A1878" s="184" t="s">
        <v>2707</v>
      </c>
      <c r="B1878" s="187"/>
      <c r="C1878" s="177"/>
      <c r="D1878" s="177"/>
      <c r="E1878" s="177"/>
      <c r="F1878" s="31" t="s">
        <v>120</v>
      </c>
      <c r="G1878" s="24" t="s">
        <v>1193</v>
      </c>
      <c r="H1878" s="24">
        <v>3</v>
      </c>
      <c r="I1878" s="24" t="s">
        <v>1225</v>
      </c>
      <c r="J1878" s="24" t="s">
        <v>1203</v>
      </c>
      <c r="K1878" s="85">
        <v>30</v>
      </c>
      <c r="L1878" s="177"/>
      <c r="M1878" s="178"/>
      <c r="N1878" s="178"/>
      <c r="O1878" s="185"/>
      <c r="P1878" s="24"/>
    </row>
    <row r="1879" spans="1:16">
      <c r="A1879" s="184" t="s">
        <v>2707</v>
      </c>
      <c r="B1879" s="187"/>
      <c r="C1879" s="177"/>
      <c r="D1879" s="177"/>
      <c r="E1879" s="177"/>
      <c r="F1879" s="31" t="s">
        <v>120</v>
      </c>
      <c r="G1879" s="24" t="s">
        <v>1193</v>
      </c>
      <c r="H1879" s="24">
        <v>4</v>
      </c>
      <c r="I1879" s="24" t="s">
        <v>1220</v>
      </c>
      <c r="J1879" s="24" t="s">
        <v>325</v>
      </c>
      <c r="K1879" s="85">
        <v>60.22</v>
      </c>
      <c r="L1879" s="177"/>
      <c r="M1879" s="178"/>
      <c r="N1879" s="178"/>
      <c r="O1879" s="185"/>
      <c r="P1879" s="24"/>
    </row>
    <row r="1880" spans="1:16">
      <c r="A1880" s="184" t="s">
        <v>2707</v>
      </c>
      <c r="B1880" s="187" t="s">
        <v>1248</v>
      </c>
      <c r="C1880" s="177">
        <v>20110097</v>
      </c>
      <c r="D1880" s="177">
        <v>3</v>
      </c>
      <c r="E1880" s="177">
        <v>0</v>
      </c>
      <c r="F1880" s="24" t="s">
        <v>120</v>
      </c>
      <c r="G1880" s="24" t="s">
        <v>1193</v>
      </c>
      <c r="H1880" s="24">
        <v>3</v>
      </c>
      <c r="I1880" s="24" t="s">
        <v>1217</v>
      </c>
      <c r="J1880" s="24" t="s">
        <v>1218</v>
      </c>
      <c r="K1880" s="85">
        <v>30.13</v>
      </c>
      <c r="L1880" s="177">
        <v>16.02</v>
      </c>
      <c r="M1880" s="178">
        <f>15+8*D1880/3+8*(E1880/2)/3</f>
        <v>23</v>
      </c>
      <c r="N1880" s="178">
        <f>L1880-M1880</f>
        <v>-6.98</v>
      </c>
      <c r="O1880" s="185">
        <f>SUMPRODUCT(TEXT(N1880-{0,5,15,25,35},"0;\0")*{0,2,3,3,7})</f>
        <v>0</v>
      </c>
      <c r="P1880" s="24"/>
    </row>
    <row r="1881" spans="1:16">
      <c r="A1881" s="184" t="s">
        <v>2707</v>
      </c>
      <c r="B1881" s="187"/>
      <c r="C1881" s="177"/>
      <c r="D1881" s="177"/>
      <c r="E1881" s="177"/>
      <c r="F1881" s="31" t="s">
        <v>120</v>
      </c>
      <c r="G1881" s="24" t="s">
        <v>1193</v>
      </c>
      <c r="H1881" s="24">
        <v>3</v>
      </c>
      <c r="I1881" s="24" t="s">
        <v>1219</v>
      </c>
      <c r="J1881" s="24" t="s">
        <v>1203</v>
      </c>
      <c r="K1881" s="85">
        <v>30</v>
      </c>
      <c r="L1881" s="177"/>
      <c r="M1881" s="178"/>
      <c r="N1881" s="178"/>
      <c r="O1881" s="185"/>
      <c r="P1881" s="24"/>
    </row>
    <row r="1882" spans="1:16">
      <c r="A1882" s="21" t="s">
        <v>2707</v>
      </c>
      <c r="B1882" s="31" t="s">
        <v>1249</v>
      </c>
      <c r="C1882" s="24">
        <v>20160029</v>
      </c>
      <c r="D1882" s="24">
        <v>0</v>
      </c>
      <c r="E1882" s="24">
        <v>11</v>
      </c>
      <c r="F1882" s="22" t="s">
        <v>120</v>
      </c>
      <c r="G1882" s="24" t="s">
        <v>1193</v>
      </c>
      <c r="H1882" s="24">
        <v>3</v>
      </c>
      <c r="I1882" s="24" t="s">
        <v>1210</v>
      </c>
      <c r="J1882" s="24" t="s">
        <v>1211</v>
      </c>
      <c r="K1882" s="85">
        <v>30.08</v>
      </c>
      <c r="L1882" s="24">
        <v>5.01</v>
      </c>
      <c r="M1882" s="25">
        <f>15+8*D1882/3+8*(E1882/2)/3</f>
        <v>29.666666666666664</v>
      </c>
      <c r="N1882" s="25">
        <f>L1882-M1882</f>
        <v>-24.656666666666666</v>
      </c>
      <c r="O1882" s="32">
        <f>SUMPRODUCT(TEXT(N1882-{0,5,15,25,35},"0;\0")*{0,2,3,3,7})</f>
        <v>0</v>
      </c>
      <c r="P1882" s="24"/>
    </row>
    <row r="1883" spans="1:16">
      <c r="A1883" s="21" t="s">
        <v>2707</v>
      </c>
      <c r="B1883" s="31" t="s">
        <v>1250</v>
      </c>
      <c r="C1883" s="24">
        <v>20160074</v>
      </c>
      <c r="D1883" s="24">
        <v>0</v>
      </c>
      <c r="E1883" s="24">
        <v>13</v>
      </c>
      <c r="F1883" s="24" t="s">
        <v>120</v>
      </c>
      <c r="G1883" s="24" t="s">
        <v>1193</v>
      </c>
      <c r="H1883" s="24">
        <v>3</v>
      </c>
      <c r="I1883" s="24" t="s">
        <v>1194</v>
      </c>
      <c r="J1883" s="24" t="s">
        <v>1195</v>
      </c>
      <c r="K1883" s="85">
        <v>30.13</v>
      </c>
      <c r="L1883" s="24">
        <v>3.01</v>
      </c>
      <c r="M1883" s="25">
        <f>15+8*D1883/3+8*(E1883/2)/3</f>
        <v>32.333333333333329</v>
      </c>
      <c r="N1883" s="25">
        <f>L1883-M1883</f>
        <v>-29.323333333333331</v>
      </c>
      <c r="O1883" s="32">
        <f>SUMPRODUCT(TEXT(N1883-{0,5,15,25,35},"0;\0")*{0,2,3,3,7})</f>
        <v>0</v>
      </c>
      <c r="P1883" s="24"/>
    </row>
    <row r="1884" spans="1:16">
      <c r="A1884" s="184" t="s">
        <v>2707</v>
      </c>
      <c r="B1884" s="179" t="s">
        <v>1251</v>
      </c>
      <c r="C1884" s="179">
        <v>20080041</v>
      </c>
      <c r="D1884" s="179">
        <v>6</v>
      </c>
      <c r="E1884" s="179">
        <v>14</v>
      </c>
      <c r="F1884" s="22" t="s">
        <v>120</v>
      </c>
      <c r="G1884" s="24" t="s">
        <v>1193</v>
      </c>
      <c r="H1884" s="24">
        <v>3</v>
      </c>
      <c r="I1884" s="24" t="s">
        <v>1213</v>
      </c>
      <c r="J1884" s="24" t="s">
        <v>1214</v>
      </c>
      <c r="K1884" s="85">
        <v>30.08</v>
      </c>
      <c r="L1884" s="177">
        <v>24.74</v>
      </c>
      <c r="M1884" s="178">
        <f>15+8*D1884/3+8*(E1884/2)/3</f>
        <v>49.666666666666671</v>
      </c>
      <c r="N1884" s="178">
        <f>L1884-M1884</f>
        <v>-24.926666666666673</v>
      </c>
      <c r="O1884" s="185">
        <f>SUMPRODUCT(TEXT(N1884-{0,5,15,25,35},"0;\0")*{0,2,3,3,7})</f>
        <v>0</v>
      </c>
      <c r="P1884" s="24"/>
    </row>
    <row r="1885" spans="1:16">
      <c r="A1885" s="184" t="s">
        <v>2707</v>
      </c>
      <c r="B1885" s="179"/>
      <c r="C1885" s="179"/>
      <c r="D1885" s="179"/>
      <c r="E1885" s="179"/>
      <c r="F1885" s="24" t="s">
        <v>120</v>
      </c>
      <c r="G1885" s="24" t="s">
        <v>1193</v>
      </c>
      <c r="H1885" s="24">
        <v>2</v>
      </c>
      <c r="I1885" s="24" t="s">
        <v>1237</v>
      </c>
      <c r="J1885" s="24" t="s">
        <v>1238</v>
      </c>
      <c r="K1885" s="85">
        <v>30.18</v>
      </c>
      <c r="L1885" s="177"/>
      <c r="M1885" s="178"/>
      <c r="N1885" s="178"/>
      <c r="O1885" s="185"/>
      <c r="P1885" s="24"/>
    </row>
    <row r="1886" spans="1:16">
      <c r="A1886" s="184" t="s">
        <v>2707</v>
      </c>
      <c r="B1886" s="179"/>
      <c r="C1886" s="179"/>
      <c r="D1886" s="179"/>
      <c r="E1886" s="179"/>
      <c r="F1886" s="24" t="s">
        <v>88</v>
      </c>
      <c r="G1886" s="24" t="s">
        <v>1207</v>
      </c>
      <c r="H1886" s="24">
        <v>6</v>
      </c>
      <c r="I1886" s="24">
        <v>604</v>
      </c>
      <c r="J1886" s="24" t="s">
        <v>1215</v>
      </c>
      <c r="K1886" s="85">
        <v>90</v>
      </c>
      <c r="L1886" s="177"/>
      <c r="M1886" s="178"/>
      <c r="N1886" s="178"/>
      <c r="O1886" s="185"/>
      <c r="P1886" s="24"/>
    </row>
    <row r="1887" spans="1:16">
      <c r="A1887" s="184" t="s">
        <v>2707</v>
      </c>
      <c r="B1887" s="179" t="s">
        <v>1252</v>
      </c>
      <c r="C1887" s="179">
        <v>20110038</v>
      </c>
      <c r="D1887" s="179">
        <v>0</v>
      </c>
      <c r="E1887" s="179">
        <v>16</v>
      </c>
      <c r="F1887" s="22" t="s">
        <v>120</v>
      </c>
      <c r="G1887" s="24" t="s">
        <v>1193</v>
      </c>
      <c r="H1887" s="24">
        <v>3</v>
      </c>
      <c r="I1887" s="24" t="s">
        <v>1213</v>
      </c>
      <c r="J1887" s="24" t="s">
        <v>1214</v>
      </c>
      <c r="K1887" s="85">
        <v>30.08</v>
      </c>
      <c r="L1887" s="177">
        <v>9.6199999999999992</v>
      </c>
      <c r="M1887" s="178">
        <f>15+8*D1887/3+8*(E1887/2)/3</f>
        <v>36.333333333333329</v>
      </c>
      <c r="N1887" s="178">
        <f>L1887-M1887</f>
        <v>-26.713333333333331</v>
      </c>
      <c r="O1887" s="185">
        <f>SUMPRODUCT(TEXT(N1887-{0,5,15,25,35},"0;\0")*{0,2,3,3,7})</f>
        <v>0</v>
      </c>
      <c r="P1887" s="24"/>
    </row>
    <row r="1888" spans="1:16">
      <c r="A1888" s="184" t="s">
        <v>2707</v>
      </c>
      <c r="B1888" s="179"/>
      <c r="C1888" s="179"/>
      <c r="D1888" s="179"/>
      <c r="E1888" s="179"/>
      <c r="F1888" s="24" t="s">
        <v>88</v>
      </c>
      <c r="G1888" s="24" t="s">
        <v>1207</v>
      </c>
      <c r="H1888" s="24">
        <v>6</v>
      </c>
      <c r="I1888" s="24">
        <v>604</v>
      </c>
      <c r="J1888" s="24" t="s">
        <v>1215</v>
      </c>
      <c r="K1888" s="85">
        <v>90</v>
      </c>
      <c r="L1888" s="177"/>
      <c r="M1888" s="178"/>
      <c r="N1888" s="178"/>
      <c r="O1888" s="185"/>
      <c r="P1888" s="24"/>
    </row>
    <row r="1889" spans="1:16">
      <c r="A1889" s="184" t="s">
        <v>2707</v>
      </c>
      <c r="B1889" s="179" t="s">
        <v>1253</v>
      </c>
      <c r="C1889" s="179">
        <v>20000048</v>
      </c>
      <c r="D1889" s="179">
        <v>0</v>
      </c>
      <c r="E1889" s="179">
        <v>16</v>
      </c>
      <c r="F1889" s="22" t="s">
        <v>120</v>
      </c>
      <c r="G1889" s="24" t="s">
        <v>1193</v>
      </c>
      <c r="H1889" s="24">
        <v>3</v>
      </c>
      <c r="I1889" s="24" t="s">
        <v>1213</v>
      </c>
      <c r="J1889" s="24" t="s">
        <v>1214</v>
      </c>
      <c r="K1889" s="85">
        <v>30.08</v>
      </c>
      <c r="L1889" s="177">
        <v>9.6199999999999992</v>
      </c>
      <c r="M1889" s="178">
        <f t="shared" ref="M1889:M1914" si="43">15+8*D1889/3+8*(E1889/2)/3</f>
        <v>36.333333333333329</v>
      </c>
      <c r="N1889" s="178">
        <f t="shared" ref="N1889:N1914" si="44">L1889-M1889</f>
        <v>-26.713333333333331</v>
      </c>
      <c r="O1889" s="185">
        <f>SUMPRODUCT(TEXT(N1889-{0,5,15,25,35},"0;\0")*{0,2,3,3,7})</f>
        <v>0</v>
      </c>
      <c r="P1889" s="24"/>
    </row>
    <row r="1890" spans="1:16">
      <c r="A1890" s="184" t="s">
        <v>2707</v>
      </c>
      <c r="B1890" s="179"/>
      <c r="C1890" s="179"/>
      <c r="D1890" s="179"/>
      <c r="E1890" s="179"/>
      <c r="F1890" s="24" t="s">
        <v>88</v>
      </c>
      <c r="G1890" s="24" t="s">
        <v>1207</v>
      </c>
      <c r="H1890" s="24">
        <v>6</v>
      </c>
      <c r="I1890" s="24">
        <v>604</v>
      </c>
      <c r="J1890" s="24" t="s">
        <v>1215</v>
      </c>
      <c r="K1890" s="85">
        <v>90</v>
      </c>
      <c r="L1890" s="177"/>
      <c r="M1890" s="178"/>
      <c r="N1890" s="178"/>
      <c r="O1890" s="185"/>
      <c r="P1890" s="24"/>
    </row>
    <row r="1891" spans="1:16">
      <c r="A1891" s="21" t="s">
        <v>2707</v>
      </c>
      <c r="B1891" s="31" t="s">
        <v>1254</v>
      </c>
      <c r="C1891" s="24">
        <v>20140063</v>
      </c>
      <c r="D1891" s="24">
        <v>0</v>
      </c>
      <c r="E1891" s="24">
        <v>9</v>
      </c>
      <c r="F1891" s="24" t="s">
        <v>120</v>
      </c>
      <c r="G1891" s="24" t="s">
        <v>1193</v>
      </c>
      <c r="H1891" s="24">
        <v>3</v>
      </c>
      <c r="I1891" s="24" t="s">
        <v>1197</v>
      </c>
      <c r="J1891" s="24" t="s">
        <v>1198</v>
      </c>
      <c r="K1891" s="85">
        <v>30.13</v>
      </c>
      <c r="L1891" s="24">
        <v>3.01</v>
      </c>
      <c r="M1891" s="25">
        <f t="shared" si="43"/>
        <v>27</v>
      </c>
      <c r="N1891" s="25">
        <f t="shared" si="44"/>
        <v>-23.990000000000002</v>
      </c>
      <c r="O1891" s="32">
        <f>SUMPRODUCT(TEXT(N1891-{0,5,15,25,35},"0;\0")*{0,2,3,3,7})</f>
        <v>0</v>
      </c>
      <c r="P1891" s="24"/>
    </row>
    <row r="1892" spans="1:16">
      <c r="A1892" s="184" t="s">
        <v>2707</v>
      </c>
      <c r="B1892" s="187" t="s">
        <v>1255</v>
      </c>
      <c r="C1892" s="177">
        <v>20080014</v>
      </c>
      <c r="D1892" s="177">
        <v>0</v>
      </c>
      <c r="E1892" s="177">
        <v>5</v>
      </c>
      <c r="F1892" s="24" t="s">
        <v>120</v>
      </c>
      <c r="G1892" s="24" t="s">
        <v>1193</v>
      </c>
      <c r="H1892" s="24">
        <v>3</v>
      </c>
      <c r="I1892" s="24" t="s">
        <v>1205</v>
      </c>
      <c r="J1892" s="24" t="s">
        <v>1206</v>
      </c>
      <c r="K1892" s="85">
        <v>30.08</v>
      </c>
      <c r="L1892" s="177">
        <v>7.77</v>
      </c>
      <c r="M1892" s="178">
        <f t="shared" si="43"/>
        <v>21.666666666666668</v>
      </c>
      <c r="N1892" s="178">
        <f t="shared" si="44"/>
        <v>-13.896666666666668</v>
      </c>
      <c r="O1892" s="185">
        <f>SUMPRODUCT(TEXT(N1892-{0,5,15,25,35},"0;\0")*{0,2,3,3,7})</f>
        <v>0</v>
      </c>
      <c r="P1892" s="24"/>
    </row>
    <row r="1893" spans="1:16">
      <c r="A1893" s="184" t="s">
        <v>2707</v>
      </c>
      <c r="B1893" s="187"/>
      <c r="C1893" s="177"/>
      <c r="D1893" s="177"/>
      <c r="E1893" s="177"/>
      <c r="F1893" s="31" t="s">
        <v>88</v>
      </c>
      <c r="G1893" s="31" t="s">
        <v>1207</v>
      </c>
      <c r="H1893" s="31">
        <v>3</v>
      </c>
      <c r="I1893" s="31">
        <v>310</v>
      </c>
      <c r="J1893" s="31" t="s">
        <v>1208</v>
      </c>
      <c r="K1893" s="85">
        <v>60</v>
      </c>
      <c r="L1893" s="177"/>
      <c r="M1893" s="178"/>
      <c r="N1893" s="178"/>
      <c r="O1893" s="185"/>
      <c r="P1893" s="24"/>
    </row>
    <row r="1894" spans="1:16">
      <c r="A1894" s="21" t="s">
        <v>2707</v>
      </c>
      <c r="B1894" s="31" t="s">
        <v>1256</v>
      </c>
      <c r="C1894" s="24">
        <v>20130029</v>
      </c>
      <c r="D1894" s="24">
        <v>0</v>
      </c>
      <c r="E1894" s="24">
        <v>9</v>
      </c>
      <c r="F1894" s="24" t="s">
        <v>120</v>
      </c>
      <c r="G1894" s="24" t="s">
        <v>1193</v>
      </c>
      <c r="H1894" s="24">
        <v>3</v>
      </c>
      <c r="I1894" s="24" t="s">
        <v>1197</v>
      </c>
      <c r="J1894" s="24" t="s">
        <v>1198</v>
      </c>
      <c r="K1894" s="85">
        <v>30.13</v>
      </c>
      <c r="L1894" s="24">
        <v>3.01</v>
      </c>
      <c r="M1894" s="25">
        <f t="shared" si="43"/>
        <v>27</v>
      </c>
      <c r="N1894" s="25">
        <f t="shared" si="44"/>
        <v>-23.990000000000002</v>
      </c>
      <c r="O1894" s="32">
        <f>SUMPRODUCT(TEXT(N1894-{0,5,15,25,35},"0;\0")*{0,2,3,3,7})</f>
        <v>0</v>
      </c>
      <c r="P1894" s="24"/>
    </row>
    <row r="1895" spans="1:16">
      <c r="A1895" s="21" t="s">
        <v>2707</v>
      </c>
      <c r="B1895" s="31" t="s">
        <v>1257</v>
      </c>
      <c r="C1895" s="24">
        <v>20060056</v>
      </c>
      <c r="D1895" s="24">
        <v>0</v>
      </c>
      <c r="E1895" s="24">
        <v>0</v>
      </c>
      <c r="F1895" s="24" t="s">
        <v>120</v>
      </c>
      <c r="G1895" s="24" t="s">
        <v>1193</v>
      </c>
      <c r="H1895" s="24">
        <v>3</v>
      </c>
      <c r="I1895" s="24" t="s">
        <v>1217</v>
      </c>
      <c r="J1895" s="24" t="s">
        <v>1218</v>
      </c>
      <c r="K1895" s="85">
        <v>30.13</v>
      </c>
      <c r="L1895" s="24">
        <v>6.02</v>
      </c>
      <c r="M1895" s="25">
        <f t="shared" si="43"/>
        <v>15</v>
      </c>
      <c r="N1895" s="25">
        <f t="shared" si="44"/>
        <v>-8.98</v>
      </c>
      <c r="O1895" s="32">
        <f>SUMPRODUCT(TEXT(N1895-{0,5,15,25,35},"0;\0")*{0,2,3,3,7})</f>
        <v>0</v>
      </c>
      <c r="P1895" s="24"/>
    </row>
    <row r="1896" spans="1:16">
      <c r="A1896" s="184" t="s">
        <v>2707</v>
      </c>
      <c r="B1896" s="187" t="s">
        <v>1258</v>
      </c>
      <c r="C1896" s="177">
        <v>19940024</v>
      </c>
      <c r="D1896" s="177">
        <v>3</v>
      </c>
      <c r="E1896" s="177">
        <v>10</v>
      </c>
      <c r="F1896" s="24" t="s">
        <v>120</v>
      </c>
      <c r="G1896" s="24" t="s">
        <v>1193</v>
      </c>
      <c r="H1896" s="24">
        <v>3</v>
      </c>
      <c r="I1896" s="24" t="s">
        <v>1205</v>
      </c>
      <c r="J1896" s="24" t="s">
        <v>1206</v>
      </c>
      <c r="K1896" s="85">
        <v>30.08</v>
      </c>
      <c r="L1896" s="177">
        <v>35.31</v>
      </c>
      <c r="M1896" s="178">
        <f t="shared" si="43"/>
        <v>36.333333333333336</v>
      </c>
      <c r="N1896" s="178">
        <f t="shared" si="44"/>
        <v>-1.0233333333333334</v>
      </c>
      <c r="O1896" s="185">
        <f>SUMPRODUCT(TEXT(N1896-{0,5,15,25,35},"0;\0")*{0,2,3,3,7})</f>
        <v>0</v>
      </c>
      <c r="P1896" s="24"/>
    </row>
    <row r="1897" spans="1:16">
      <c r="A1897" s="184" t="s">
        <v>2707</v>
      </c>
      <c r="B1897" s="187"/>
      <c r="C1897" s="177"/>
      <c r="D1897" s="177"/>
      <c r="E1897" s="177"/>
      <c r="F1897" s="24" t="s">
        <v>120</v>
      </c>
      <c r="G1897" s="24" t="s">
        <v>1193</v>
      </c>
      <c r="H1897" s="24">
        <v>2</v>
      </c>
      <c r="I1897" s="24" t="s">
        <v>1247</v>
      </c>
      <c r="J1897" s="24" t="s">
        <v>1238</v>
      </c>
      <c r="K1897" s="85">
        <v>30.08</v>
      </c>
      <c r="L1897" s="177"/>
      <c r="M1897" s="178"/>
      <c r="N1897" s="178"/>
      <c r="O1897" s="185"/>
      <c r="P1897" s="24"/>
    </row>
    <row r="1898" spans="1:16">
      <c r="A1898" s="184" t="s">
        <v>2707</v>
      </c>
      <c r="B1898" s="187"/>
      <c r="C1898" s="177"/>
      <c r="D1898" s="177"/>
      <c r="E1898" s="177"/>
      <c r="F1898" s="31" t="s">
        <v>88</v>
      </c>
      <c r="G1898" s="31" t="s">
        <v>1207</v>
      </c>
      <c r="H1898" s="31">
        <v>3</v>
      </c>
      <c r="I1898" s="31">
        <v>310</v>
      </c>
      <c r="J1898" s="31" t="s">
        <v>1208</v>
      </c>
      <c r="K1898" s="85">
        <v>60</v>
      </c>
      <c r="L1898" s="177"/>
      <c r="M1898" s="178"/>
      <c r="N1898" s="178"/>
      <c r="O1898" s="185"/>
      <c r="P1898" s="24"/>
    </row>
    <row r="1899" spans="1:16">
      <c r="A1899" s="184" t="s">
        <v>2707</v>
      </c>
      <c r="B1899" s="187"/>
      <c r="C1899" s="177"/>
      <c r="D1899" s="177"/>
      <c r="E1899" s="177"/>
      <c r="F1899" s="31" t="s">
        <v>120</v>
      </c>
      <c r="G1899" s="24" t="s">
        <v>1193</v>
      </c>
      <c r="H1899" s="24">
        <v>3</v>
      </c>
      <c r="I1899" s="24" t="s">
        <v>1225</v>
      </c>
      <c r="J1899" s="24" t="s">
        <v>1203</v>
      </c>
      <c r="K1899" s="85">
        <v>30</v>
      </c>
      <c r="L1899" s="177"/>
      <c r="M1899" s="178"/>
      <c r="N1899" s="178"/>
      <c r="O1899" s="185"/>
      <c r="P1899" s="24"/>
    </row>
    <row r="1900" spans="1:16">
      <c r="A1900" s="184" t="s">
        <v>2707</v>
      </c>
      <c r="B1900" s="187" t="s">
        <v>1259</v>
      </c>
      <c r="C1900" s="179">
        <v>20110003</v>
      </c>
      <c r="D1900" s="179">
        <v>15</v>
      </c>
      <c r="E1900" s="179">
        <v>7</v>
      </c>
      <c r="F1900" s="22" t="s">
        <v>120</v>
      </c>
      <c r="G1900" s="24" t="s">
        <v>1193</v>
      </c>
      <c r="H1900" s="24">
        <v>3</v>
      </c>
      <c r="I1900" s="24" t="s">
        <v>1210</v>
      </c>
      <c r="J1900" s="24" t="s">
        <v>1211</v>
      </c>
      <c r="K1900" s="85">
        <v>30.08</v>
      </c>
      <c r="L1900" s="177">
        <v>11.01</v>
      </c>
      <c r="M1900" s="178">
        <f t="shared" si="43"/>
        <v>64.333333333333329</v>
      </c>
      <c r="N1900" s="178">
        <f t="shared" si="44"/>
        <v>-53.323333333333331</v>
      </c>
      <c r="O1900" s="185">
        <f>SUMPRODUCT(TEXT(N1900-{0,5,15,25,35},"0;\0")*{0,2,3,3,7})</f>
        <v>0</v>
      </c>
      <c r="P1900" s="24"/>
    </row>
    <row r="1901" spans="1:16">
      <c r="A1901" s="184" t="s">
        <v>2707</v>
      </c>
      <c r="B1901" s="187"/>
      <c r="C1901" s="179"/>
      <c r="D1901" s="179"/>
      <c r="E1901" s="179"/>
      <c r="F1901" s="31" t="s">
        <v>120</v>
      </c>
      <c r="G1901" s="24" t="s">
        <v>1193</v>
      </c>
      <c r="H1901" s="24">
        <v>3</v>
      </c>
      <c r="I1901" s="24" t="s">
        <v>1202</v>
      </c>
      <c r="J1901" s="24" t="s">
        <v>1203</v>
      </c>
      <c r="K1901" s="85">
        <v>25</v>
      </c>
      <c r="L1901" s="177"/>
      <c r="M1901" s="178"/>
      <c r="N1901" s="178"/>
      <c r="O1901" s="185"/>
      <c r="P1901" s="24"/>
    </row>
    <row r="1902" spans="1:16">
      <c r="A1902" s="21" t="s">
        <v>2707</v>
      </c>
      <c r="B1902" s="31" t="s">
        <v>2710</v>
      </c>
      <c r="C1902" s="24">
        <v>20120088</v>
      </c>
      <c r="D1902" s="24">
        <v>0</v>
      </c>
      <c r="E1902" s="24">
        <v>13</v>
      </c>
      <c r="F1902" s="24" t="s">
        <v>120</v>
      </c>
      <c r="G1902" s="24" t="s">
        <v>1193</v>
      </c>
      <c r="H1902" s="24">
        <v>3</v>
      </c>
      <c r="I1902" s="24" t="s">
        <v>1194</v>
      </c>
      <c r="J1902" s="24" t="s">
        <v>1195</v>
      </c>
      <c r="K1902" s="85">
        <v>30.13</v>
      </c>
      <c r="L1902" s="24">
        <v>3.01</v>
      </c>
      <c r="M1902" s="25">
        <f t="shared" si="43"/>
        <v>32.333333333333329</v>
      </c>
      <c r="N1902" s="25">
        <f t="shared" si="44"/>
        <v>-29.323333333333331</v>
      </c>
      <c r="O1902" s="32">
        <f>SUMPRODUCT(TEXT(N1902-{0,5,15,25,35},"0;\0")*{0,2,3,3,7})</f>
        <v>0</v>
      </c>
      <c r="P1902" s="24"/>
    </row>
    <row r="1903" spans="1:16">
      <c r="A1903" s="21" t="s">
        <v>2707</v>
      </c>
      <c r="B1903" s="31" t="s">
        <v>1260</v>
      </c>
      <c r="C1903" s="24">
        <v>20110096</v>
      </c>
      <c r="D1903" s="24">
        <v>0</v>
      </c>
      <c r="E1903" s="24">
        <v>9</v>
      </c>
      <c r="F1903" s="24" t="s">
        <v>120</v>
      </c>
      <c r="G1903" s="24" t="s">
        <v>1193</v>
      </c>
      <c r="H1903" s="24">
        <v>3</v>
      </c>
      <c r="I1903" s="24" t="s">
        <v>1197</v>
      </c>
      <c r="J1903" s="24" t="s">
        <v>1198</v>
      </c>
      <c r="K1903" s="85">
        <v>30.13</v>
      </c>
      <c r="L1903" s="24">
        <v>3.01</v>
      </c>
      <c r="M1903" s="25">
        <f t="shared" si="43"/>
        <v>27</v>
      </c>
      <c r="N1903" s="25">
        <f t="shared" si="44"/>
        <v>-23.990000000000002</v>
      </c>
      <c r="O1903" s="32">
        <f>SUMPRODUCT(TEXT(N1903-{0,5,15,25,35},"0;\0")*{0,2,3,3,7})</f>
        <v>0</v>
      </c>
      <c r="P1903" s="24"/>
    </row>
    <row r="1904" spans="1:16">
      <c r="A1904" s="21" t="s">
        <v>2707</v>
      </c>
      <c r="B1904" s="31" t="s">
        <v>1261</v>
      </c>
      <c r="C1904" s="24">
        <v>20150048</v>
      </c>
      <c r="D1904" s="24">
        <v>0</v>
      </c>
      <c r="E1904" s="24">
        <v>8</v>
      </c>
      <c r="F1904" s="24" t="s">
        <v>120</v>
      </c>
      <c r="G1904" s="24" t="s">
        <v>1193</v>
      </c>
      <c r="H1904" s="24">
        <v>3</v>
      </c>
      <c r="I1904" s="24" t="s">
        <v>1197</v>
      </c>
      <c r="J1904" s="24" t="s">
        <v>1198</v>
      </c>
      <c r="K1904" s="85">
        <v>30.13</v>
      </c>
      <c r="L1904" s="24">
        <v>3.01</v>
      </c>
      <c r="M1904" s="25">
        <f t="shared" si="43"/>
        <v>25.666666666666664</v>
      </c>
      <c r="N1904" s="25">
        <f t="shared" si="44"/>
        <v>-22.656666666666666</v>
      </c>
      <c r="O1904" s="32">
        <f>SUMPRODUCT(TEXT(N1904-{0,5,15,25,35},"0;\0")*{0,2,3,3,7})</f>
        <v>0</v>
      </c>
      <c r="P1904" s="24"/>
    </row>
    <row r="1905" spans="1:16">
      <c r="A1905" s="21" t="s">
        <v>2707</v>
      </c>
      <c r="B1905" s="31" t="s">
        <v>1262</v>
      </c>
      <c r="C1905" s="24">
        <v>20110127</v>
      </c>
      <c r="D1905" s="24">
        <v>0</v>
      </c>
      <c r="E1905" s="24">
        <v>12</v>
      </c>
      <c r="F1905" s="24" t="s">
        <v>120</v>
      </c>
      <c r="G1905" s="24" t="s">
        <v>1193</v>
      </c>
      <c r="H1905" s="24">
        <v>3</v>
      </c>
      <c r="I1905" s="24" t="s">
        <v>1194</v>
      </c>
      <c r="J1905" s="24" t="s">
        <v>1195</v>
      </c>
      <c r="K1905" s="85">
        <v>30.13</v>
      </c>
      <c r="L1905" s="24">
        <v>3.01</v>
      </c>
      <c r="M1905" s="25">
        <f t="shared" si="43"/>
        <v>31</v>
      </c>
      <c r="N1905" s="25">
        <f t="shared" si="44"/>
        <v>-27.990000000000002</v>
      </c>
      <c r="O1905" s="32">
        <f>SUMPRODUCT(TEXT(N1905-{0,5,15,25,35},"0;\0")*{0,2,3,3,7})</f>
        <v>0</v>
      </c>
      <c r="P1905" s="24"/>
    </row>
    <row r="1906" spans="1:16">
      <c r="A1906" s="184" t="s">
        <v>2707</v>
      </c>
      <c r="B1906" s="179" t="s">
        <v>1263</v>
      </c>
      <c r="C1906" s="179">
        <v>20010052</v>
      </c>
      <c r="D1906" s="179">
        <v>0</v>
      </c>
      <c r="E1906" s="179">
        <v>16</v>
      </c>
      <c r="F1906" s="22" t="s">
        <v>120</v>
      </c>
      <c r="G1906" s="24" t="s">
        <v>1193</v>
      </c>
      <c r="H1906" s="24">
        <v>3</v>
      </c>
      <c r="I1906" s="24" t="s">
        <v>1213</v>
      </c>
      <c r="J1906" s="24" t="s">
        <v>1214</v>
      </c>
      <c r="K1906" s="85">
        <v>30.08</v>
      </c>
      <c r="L1906" s="177">
        <v>9.65</v>
      </c>
      <c r="M1906" s="178">
        <f t="shared" si="43"/>
        <v>36.333333333333329</v>
      </c>
      <c r="N1906" s="178">
        <f t="shared" si="44"/>
        <v>-26.68333333333333</v>
      </c>
      <c r="O1906" s="185">
        <f>SUMPRODUCT(TEXT(N1906-{0,5,15,25,35},"0;\0")*{0,2,3,3,7})</f>
        <v>0</v>
      </c>
      <c r="P1906" s="24"/>
    </row>
    <row r="1907" spans="1:16">
      <c r="A1907" s="184" t="s">
        <v>2707</v>
      </c>
      <c r="B1907" s="179"/>
      <c r="C1907" s="179"/>
      <c r="D1907" s="179"/>
      <c r="E1907" s="179"/>
      <c r="F1907" s="24" t="s">
        <v>88</v>
      </c>
      <c r="G1907" s="24" t="s">
        <v>1207</v>
      </c>
      <c r="H1907" s="24">
        <v>6</v>
      </c>
      <c r="I1907" s="24">
        <v>604</v>
      </c>
      <c r="J1907" s="24" t="s">
        <v>1215</v>
      </c>
      <c r="K1907" s="85">
        <v>90</v>
      </c>
      <c r="L1907" s="177"/>
      <c r="M1907" s="178"/>
      <c r="N1907" s="178"/>
      <c r="O1907" s="185"/>
      <c r="P1907" s="24"/>
    </row>
    <row r="1908" spans="1:16">
      <c r="A1908" s="21" t="s">
        <v>2707</v>
      </c>
      <c r="B1908" s="31" t="s">
        <v>1264</v>
      </c>
      <c r="C1908" s="24">
        <v>20080062</v>
      </c>
      <c r="D1908" s="24">
        <v>0</v>
      </c>
      <c r="E1908" s="24">
        <v>8</v>
      </c>
      <c r="F1908" s="22" t="s">
        <v>120</v>
      </c>
      <c r="G1908" s="24" t="s">
        <v>1193</v>
      </c>
      <c r="H1908" s="24">
        <v>3</v>
      </c>
      <c r="I1908" s="24" t="s">
        <v>1210</v>
      </c>
      <c r="J1908" s="24" t="s">
        <v>1211</v>
      </c>
      <c r="K1908" s="85">
        <v>30.08</v>
      </c>
      <c r="L1908" s="24">
        <v>5.01</v>
      </c>
      <c r="M1908" s="25">
        <f t="shared" si="43"/>
        <v>25.666666666666664</v>
      </c>
      <c r="N1908" s="25">
        <f t="shared" si="44"/>
        <v>-20.656666666666666</v>
      </c>
      <c r="O1908" s="32">
        <f>SUMPRODUCT(TEXT(N1908-{0,5,15,25,35},"0;\0")*{0,2,3,3,7})</f>
        <v>0</v>
      </c>
      <c r="P1908" s="24"/>
    </row>
    <row r="1909" spans="1:16">
      <c r="A1909" s="21" t="s">
        <v>2707</v>
      </c>
      <c r="B1909" s="31" t="s">
        <v>1265</v>
      </c>
      <c r="C1909" s="24">
        <v>20100100</v>
      </c>
      <c r="D1909" s="24">
        <v>0</v>
      </c>
      <c r="E1909" s="24">
        <v>0</v>
      </c>
      <c r="F1909" s="24" t="s">
        <v>120</v>
      </c>
      <c r="G1909" s="24" t="s">
        <v>1193</v>
      </c>
      <c r="H1909" s="24">
        <v>3</v>
      </c>
      <c r="I1909" s="24" t="s">
        <v>1217</v>
      </c>
      <c r="J1909" s="24" t="s">
        <v>1218</v>
      </c>
      <c r="K1909" s="85">
        <v>30.13</v>
      </c>
      <c r="L1909" s="24">
        <v>6.02</v>
      </c>
      <c r="M1909" s="25">
        <f t="shared" si="43"/>
        <v>15</v>
      </c>
      <c r="N1909" s="25">
        <f t="shared" si="44"/>
        <v>-8.98</v>
      </c>
      <c r="O1909" s="32">
        <f>SUMPRODUCT(TEXT(N1909-{0,5,15,25,35},"0;\0")*{0,2,3,3,7})</f>
        <v>0</v>
      </c>
      <c r="P1909" s="24"/>
    </row>
    <row r="1910" spans="1:16">
      <c r="A1910" s="184" t="s">
        <v>2707</v>
      </c>
      <c r="B1910" s="187" t="s">
        <v>1266</v>
      </c>
      <c r="C1910" s="177">
        <v>20040054</v>
      </c>
      <c r="D1910" s="177">
        <v>0</v>
      </c>
      <c r="E1910" s="177">
        <v>8</v>
      </c>
      <c r="F1910" s="24" t="s">
        <v>120</v>
      </c>
      <c r="G1910" s="24" t="s">
        <v>1193</v>
      </c>
      <c r="H1910" s="24">
        <v>3</v>
      </c>
      <c r="I1910" s="24" t="s">
        <v>1205</v>
      </c>
      <c r="J1910" s="24" t="s">
        <v>1206</v>
      </c>
      <c r="K1910" s="85">
        <v>30.08</v>
      </c>
      <c r="L1910" s="177">
        <v>7.77</v>
      </c>
      <c r="M1910" s="178">
        <f t="shared" si="43"/>
        <v>25.666666666666664</v>
      </c>
      <c r="N1910" s="178">
        <f t="shared" si="44"/>
        <v>-17.896666666666665</v>
      </c>
      <c r="O1910" s="185">
        <f>SUMPRODUCT(TEXT(N1910-{0,5,15,25,35},"0;\0")*{0,2,3,3,7})</f>
        <v>0</v>
      </c>
      <c r="P1910" s="24"/>
    </row>
    <row r="1911" spans="1:16">
      <c r="A1911" s="184" t="s">
        <v>2707</v>
      </c>
      <c r="B1911" s="187"/>
      <c r="C1911" s="177"/>
      <c r="D1911" s="177"/>
      <c r="E1911" s="177"/>
      <c r="F1911" s="31" t="s">
        <v>88</v>
      </c>
      <c r="G1911" s="31" t="s">
        <v>1207</v>
      </c>
      <c r="H1911" s="31">
        <v>3</v>
      </c>
      <c r="I1911" s="31">
        <v>310</v>
      </c>
      <c r="J1911" s="31" t="s">
        <v>1208</v>
      </c>
      <c r="K1911" s="85">
        <v>60</v>
      </c>
      <c r="L1911" s="177"/>
      <c r="M1911" s="178"/>
      <c r="N1911" s="178"/>
      <c r="O1911" s="185"/>
      <c r="P1911" s="24"/>
    </row>
    <row r="1912" spans="1:16">
      <c r="A1912" s="184" t="s">
        <v>2707</v>
      </c>
      <c r="B1912" s="179" t="s">
        <v>1267</v>
      </c>
      <c r="C1912" s="179">
        <v>20120091</v>
      </c>
      <c r="D1912" s="179">
        <v>0</v>
      </c>
      <c r="E1912" s="179">
        <v>5</v>
      </c>
      <c r="F1912" s="22" t="s">
        <v>120</v>
      </c>
      <c r="G1912" s="24" t="s">
        <v>1193</v>
      </c>
      <c r="H1912" s="24">
        <v>3</v>
      </c>
      <c r="I1912" s="24" t="s">
        <v>1213</v>
      </c>
      <c r="J1912" s="24" t="s">
        <v>1214</v>
      </c>
      <c r="K1912" s="85">
        <v>30.08</v>
      </c>
      <c r="L1912" s="177">
        <v>9.65</v>
      </c>
      <c r="M1912" s="178">
        <f t="shared" si="43"/>
        <v>21.666666666666668</v>
      </c>
      <c r="N1912" s="178">
        <f t="shared" si="44"/>
        <v>-12.016666666666667</v>
      </c>
      <c r="O1912" s="185">
        <f>SUMPRODUCT(TEXT(N1912-{0,5,15,25,35},"0;\0")*{0,2,3,3,7})</f>
        <v>0</v>
      </c>
      <c r="P1912" s="24"/>
    </row>
    <row r="1913" spans="1:16">
      <c r="A1913" s="184" t="s">
        <v>2707</v>
      </c>
      <c r="B1913" s="179"/>
      <c r="C1913" s="179"/>
      <c r="D1913" s="179"/>
      <c r="E1913" s="179"/>
      <c r="F1913" s="24" t="s">
        <v>88</v>
      </c>
      <c r="G1913" s="24" t="s">
        <v>1207</v>
      </c>
      <c r="H1913" s="24">
        <v>6</v>
      </c>
      <c r="I1913" s="24">
        <v>604</v>
      </c>
      <c r="J1913" s="24" t="s">
        <v>1215</v>
      </c>
      <c r="K1913" s="85">
        <v>90</v>
      </c>
      <c r="L1913" s="177"/>
      <c r="M1913" s="178"/>
      <c r="N1913" s="178"/>
      <c r="O1913" s="185"/>
      <c r="P1913" s="24"/>
    </row>
    <row r="1914" spans="1:16">
      <c r="A1914" s="184" t="s">
        <v>2707</v>
      </c>
      <c r="B1914" s="187" t="s">
        <v>1268</v>
      </c>
      <c r="C1914" s="177">
        <v>20080035</v>
      </c>
      <c r="D1914" s="24">
        <v>0</v>
      </c>
      <c r="E1914" s="24">
        <v>11</v>
      </c>
      <c r="F1914" s="24" t="s">
        <v>120</v>
      </c>
      <c r="G1914" s="24" t="s">
        <v>1193</v>
      </c>
      <c r="H1914" s="24">
        <v>3</v>
      </c>
      <c r="I1914" s="24" t="s">
        <v>1200</v>
      </c>
      <c r="J1914" s="24" t="s">
        <v>1201</v>
      </c>
      <c r="K1914" s="85">
        <v>30.08</v>
      </c>
      <c r="L1914" s="177">
        <v>24.76</v>
      </c>
      <c r="M1914" s="178">
        <f t="shared" si="43"/>
        <v>29.666666666666664</v>
      </c>
      <c r="N1914" s="178">
        <f t="shared" si="44"/>
        <v>-4.9066666666666627</v>
      </c>
      <c r="O1914" s="185">
        <f>SUMPRODUCT(TEXT(N1914-{0,5,15,25,35},"0;\0")*{0,2,3,3,7})</f>
        <v>0</v>
      </c>
      <c r="P1914" s="24"/>
    </row>
    <row r="1915" spans="1:16">
      <c r="A1915" s="184" t="s">
        <v>2707</v>
      </c>
      <c r="B1915" s="187"/>
      <c r="C1915" s="177"/>
      <c r="D1915" s="24">
        <v>0</v>
      </c>
      <c r="E1915" s="24">
        <v>0</v>
      </c>
      <c r="F1915" s="24" t="s">
        <v>120</v>
      </c>
      <c r="G1915" s="24" t="s">
        <v>1193</v>
      </c>
      <c r="H1915" s="24">
        <v>3</v>
      </c>
      <c r="I1915" s="24" t="s">
        <v>1269</v>
      </c>
      <c r="J1915" s="24" t="s">
        <v>1270</v>
      </c>
      <c r="K1915" s="85">
        <v>29.46</v>
      </c>
      <c r="L1915" s="177"/>
      <c r="M1915" s="178"/>
      <c r="N1915" s="178"/>
      <c r="O1915" s="185"/>
      <c r="P1915" s="24"/>
    </row>
    <row r="1916" spans="1:16">
      <c r="A1916" s="184" t="s">
        <v>2707</v>
      </c>
      <c r="B1916" s="187" t="s">
        <v>1271</v>
      </c>
      <c r="C1916" s="177">
        <v>19980050</v>
      </c>
      <c r="D1916" s="177">
        <v>0</v>
      </c>
      <c r="E1916" s="177">
        <v>8</v>
      </c>
      <c r="F1916" s="24" t="s">
        <v>120</v>
      </c>
      <c r="G1916" s="24" t="s">
        <v>1193</v>
      </c>
      <c r="H1916" s="24">
        <v>3</v>
      </c>
      <c r="I1916" s="24" t="s">
        <v>1205</v>
      </c>
      <c r="J1916" s="24" t="s">
        <v>1206</v>
      </c>
      <c r="K1916" s="85">
        <v>30.08</v>
      </c>
      <c r="L1916" s="177">
        <v>7.77</v>
      </c>
      <c r="M1916" s="178">
        <f>15+8*D1916/3+8*(E1916/2)/3</f>
        <v>25.666666666666664</v>
      </c>
      <c r="N1916" s="178">
        <f>L1916-M1916</f>
        <v>-17.896666666666665</v>
      </c>
      <c r="O1916" s="185">
        <f>SUMPRODUCT(TEXT(N1916-{0,5,15,25,35},"0;\0")*{0,2,3,3,7})</f>
        <v>0</v>
      </c>
      <c r="P1916" s="24"/>
    </row>
    <row r="1917" spans="1:16">
      <c r="A1917" s="184" t="s">
        <v>2707</v>
      </c>
      <c r="B1917" s="187"/>
      <c r="C1917" s="177"/>
      <c r="D1917" s="177"/>
      <c r="E1917" s="177"/>
      <c r="F1917" s="31" t="s">
        <v>88</v>
      </c>
      <c r="G1917" s="31" t="s">
        <v>1207</v>
      </c>
      <c r="H1917" s="31">
        <v>3</v>
      </c>
      <c r="I1917" s="31">
        <v>310</v>
      </c>
      <c r="J1917" s="31" t="s">
        <v>1208</v>
      </c>
      <c r="K1917" s="85">
        <v>60</v>
      </c>
      <c r="L1917" s="177"/>
      <c r="M1917" s="178"/>
      <c r="N1917" s="178"/>
      <c r="O1917" s="185"/>
      <c r="P1917" s="24"/>
    </row>
    <row r="1918" spans="1:16">
      <c r="A1918" s="184" t="s">
        <v>2707</v>
      </c>
      <c r="B1918" s="187" t="s">
        <v>1272</v>
      </c>
      <c r="C1918" s="177">
        <v>20010026</v>
      </c>
      <c r="D1918" s="177">
        <v>7</v>
      </c>
      <c r="E1918" s="177">
        <v>7</v>
      </c>
      <c r="F1918" s="24" t="s">
        <v>120</v>
      </c>
      <c r="G1918" s="24" t="s">
        <v>1193</v>
      </c>
      <c r="H1918" s="24">
        <v>3</v>
      </c>
      <c r="I1918" s="24" t="s">
        <v>1205</v>
      </c>
      <c r="J1918" s="24" t="s">
        <v>1206</v>
      </c>
      <c r="K1918" s="85">
        <v>30.08</v>
      </c>
      <c r="L1918" s="177">
        <v>13.77</v>
      </c>
      <c r="M1918" s="178">
        <f>15+8*D1918/3+8*(E1918/2)/3</f>
        <v>43.000000000000007</v>
      </c>
      <c r="N1918" s="178">
        <f>L1918-M1918</f>
        <v>-29.230000000000008</v>
      </c>
      <c r="O1918" s="185">
        <f>SUMPRODUCT(TEXT(N1918-{0,5,15,25,35},"0;\0")*{0,2,3,3,7})</f>
        <v>0</v>
      </c>
      <c r="P1918" s="24"/>
    </row>
    <row r="1919" spans="1:16">
      <c r="A1919" s="184" t="s">
        <v>2707</v>
      </c>
      <c r="B1919" s="187"/>
      <c r="C1919" s="177"/>
      <c r="D1919" s="177"/>
      <c r="E1919" s="177"/>
      <c r="F1919" s="31" t="s">
        <v>88</v>
      </c>
      <c r="G1919" s="31" t="s">
        <v>1207</v>
      </c>
      <c r="H1919" s="31">
        <v>3</v>
      </c>
      <c r="I1919" s="31">
        <v>310</v>
      </c>
      <c r="J1919" s="31" t="s">
        <v>1208</v>
      </c>
      <c r="K1919" s="85">
        <v>60</v>
      </c>
      <c r="L1919" s="177"/>
      <c r="M1919" s="178"/>
      <c r="N1919" s="178"/>
      <c r="O1919" s="185"/>
      <c r="P1919" s="24"/>
    </row>
    <row r="1920" spans="1:16">
      <c r="A1920" s="184" t="s">
        <v>2707</v>
      </c>
      <c r="B1920" s="187"/>
      <c r="C1920" s="177"/>
      <c r="D1920" s="177"/>
      <c r="E1920" s="177"/>
      <c r="F1920" s="31" t="s">
        <v>120</v>
      </c>
      <c r="G1920" s="24" t="s">
        <v>1193</v>
      </c>
      <c r="H1920" s="24">
        <v>3</v>
      </c>
      <c r="I1920" s="24" t="s">
        <v>1225</v>
      </c>
      <c r="J1920" s="24" t="s">
        <v>1203</v>
      </c>
      <c r="K1920" s="85">
        <v>30</v>
      </c>
      <c r="L1920" s="177"/>
      <c r="M1920" s="178"/>
      <c r="N1920" s="178"/>
      <c r="O1920" s="185"/>
      <c r="P1920" s="24"/>
    </row>
    <row r="1921" spans="1:16">
      <c r="A1921" s="21" t="s">
        <v>2707</v>
      </c>
      <c r="B1921" s="31" t="s">
        <v>1273</v>
      </c>
      <c r="C1921" s="24">
        <v>20120087</v>
      </c>
      <c r="D1921" s="24">
        <v>0</v>
      </c>
      <c r="E1921" s="24">
        <v>4</v>
      </c>
      <c r="F1921" s="24" t="s">
        <v>120</v>
      </c>
      <c r="G1921" s="24" t="s">
        <v>1193</v>
      </c>
      <c r="H1921" s="24">
        <v>3</v>
      </c>
      <c r="I1921" s="24" t="s">
        <v>1194</v>
      </c>
      <c r="J1921" s="24" t="s">
        <v>1195</v>
      </c>
      <c r="K1921" s="85">
        <v>30.13</v>
      </c>
      <c r="L1921" s="24">
        <v>3.01</v>
      </c>
      <c r="M1921" s="25">
        <f t="shared" ref="M1921:M1928" si="45">15+8*D1921/3+8*(E1921/2)/3</f>
        <v>20.333333333333332</v>
      </c>
      <c r="N1921" s="25">
        <f t="shared" ref="N1921:N1928" si="46">L1921-M1921</f>
        <v>-17.323333333333331</v>
      </c>
      <c r="O1921" s="32">
        <f>SUMPRODUCT(TEXT(N1921-{0,5,15,25,35},"0;\0")*{0,2,3,3,7})</f>
        <v>0</v>
      </c>
      <c r="P1921" s="24"/>
    </row>
    <row r="1922" spans="1:16">
      <c r="A1922" s="21" t="s">
        <v>2707</v>
      </c>
      <c r="B1922" s="31" t="s">
        <v>1274</v>
      </c>
      <c r="C1922" s="24">
        <v>20120089</v>
      </c>
      <c r="D1922" s="24">
        <v>2</v>
      </c>
      <c r="E1922" s="24">
        <v>8</v>
      </c>
      <c r="F1922" s="24" t="s">
        <v>120</v>
      </c>
      <c r="G1922" s="24" t="s">
        <v>1193</v>
      </c>
      <c r="H1922" s="24">
        <v>3</v>
      </c>
      <c r="I1922" s="24" t="s">
        <v>1194</v>
      </c>
      <c r="J1922" s="24" t="s">
        <v>1195</v>
      </c>
      <c r="K1922" s="85">
        <v>30.13</v>
      </c>
      <c r="L1922" s="24">
        <v>3.01</v>
      </c>
      <c r="M1922" s="25">
        <f t="shared" si="45"/>
        <v>31</v>
      </c>
      <c r="N1922" s="25">
        <f t="shared" si="46"/>
        <v>-27.990000000000002</v>
      </c>
      <c r="O1922" s="32">
        <f>SUMPRODUCT(TEXT(N1922-{0,5,15,25,35},"0;\0")*{0,2,3,3,7})</f>
        <v>0</v>
      </c>
      <c r="P1922" s="24"/>
    </row>
    <row r="1923" spans="1:16">
      <c r="A1923" s="21" t="s">
        <v>2707</v>
      </c>
      <c r="B1923" s="45" t="s">
        <v>1275</v>
      </c>
      <c r="C1923" s="45">
        <v>20170053</v>
      </c>
      <c r="D1923" s="24">
        <v>0</v>
      </c>
      <c r="E1923" s="24">
        <v>8</v>
      </c>
      <c r="F1923" s="24" t="s">
        <v>120</v>
      </c>
      <c r="G1923" s="24" t="s">
        <v>1193</v>
      </c>
      <c r="H1923" s="24">
        <v>3</v>
      </c>
      <c r="I1923" s="24" t="s">
        <v>1197</v>
      </c>
      <c r="J1923" s="24" t="s">
        <v>1198</v>
      </c>
      <c r="K1923" s="85">
        <v>30.13</v>
      </c>
      <c r="L1923" s="24">
        <v>3.01</v>
      </c>
      <c r="M1923" s="25">
        <f t="shared" si="45"/>
        <v>25.666666666666664</v>
      </c>
      <c r="N1923" s="25">
        <f t="shared" si="46"/>
        <v>-22.656666666666666</v>
      </c>
      <c r="O1923" s="24">
        <f>SUMPRODUCT(TEXT(N1923-{0,5,15,25,35},"0;\0")*{0,2,3,3,7})</f>
        <v>0</v>
      </c>
      <c r="P1923" s="24"/>
    </row>
    <row r="1924" spans="1:16">
      <c r="A1924" s="21" t="s">
        <v>2707</v>
      </c>
      <c r="B1924" s="45" t="s">
        <v>1276</v>
      </c>
      <c r="C1924" s="45">
        <v>20170162</v>
      </c>
      <c r="D1924" s="24">
        <v>0</v>
      </c>
      <c r="E1924" s="24">
        <v>6</v>
      </c>
      <c r="F1924" s="24" t="s">
        <v>120</v>
      </c>
      <c r="G1924" s="24" t="s">
        <v>1193</v>
      </c>
      <c r="H1924" s="24">
        <v>3</v>
      </c>
      <c r="I1924" s="24" t="s">
        <v>1205</v>
      </c>
      <c r="J1924" s="24" t="s">
        <v>1206</v>
      </c>
      <c r="K1924" s="85">
        <v>30.08</v>
      </c>
      <c r="L1924" s="24">
        <v>2.31</v>
      </c>
      <c r="M1924" s="25">
        <f t="shared" si="45"/>
        <v>23</v>
      </c>
      <c r="N1924" s="25">
        <f t="shared" si="46"/>
        <v>-20.69</v>
      </c>
      <c r="O1924" s="24">
        <f>SUMPRODUCT(TEXT(N1924-{0,5,15,25,35},"0;\0")*{0,2,3,3,7})</f>
        <v>0</v>
      </c>
      <c r="P1924" s="24"/>
    </row>
    <row r="1925" spans="1:16">
      <c r="A1925" s="21" t="s">
        <v>2707</v>
      </c>
      <c r="B1925" s="45" t="s">
        <v>1277</v>
      </c>
      <c r="C1925" s="45">
        <v>20170165</v>
      </c>
      <c r="D1925" s="24">
        <v>0</v>
      </c>
      <c r="E1925" s="24">
        <v>3</v>
      </c>
      <c r="F1925" s="24" t="s">
        <v>120</v>
      </c>
      <c r="G1925" s="24" t="s">
        <v>1193</v>
      </c>
      <c r="H1925" s="24">
        <v>3</v>
      </c>
      <c r="I1925" s="24" t="s">
        <v>1205</v>
      </c>
      <c r="J1925" s="24" t="s">
        <v>1206</v>
      </c>
      <c r="K1925" s="85">
        <v>30.08</v>
      </c>
      <c r="L1925" s="24">
        <v>2.31</v>
      </c>
      <c r="M1925" s="25">
        <f t="shared" si="45"/>
        <v>19</v>
      </c>
      <c r="N1925" s="25">
        <f t="shared" si="46"/>
        <v>-16.690000000000001</v>
      </c>
      <c r="O1925" s="24">
        <f>SUMPRODUCT(TEXT(N1925-{0,5,15,25,35},"0;\0")*{0,2,3,3,7})</f>
        <v>0</v>
      </c>
      <c r="P1925" s="24"/>
    </row>
    <row r="1926" spans="1:16">
      <c r="A1926" s="21" t="s">
        <v>2707</v>
      </c>
      <c r="B1926" s="45" t="s">
        <v>1278</v>
      </c>
      <c r="C1926" s="45">
        <v>20180004</v>
      </c>
      <c r="D1926" s="24">
        <v>0</v>
      </c>
      <c r="E1926" s="24">
        <v>6</v>
      </c>
      <c r="F1926" s="22" t="s">
        <v>120</v>
      </c>
      <c r="G1926" s="24" t="s">
        <v>1193</v>
      </c>
      <c r="H1926" s="24">
        <v>3</v>
      </c>
      <c r="I1926" s="24" t="s">
        <v>1213</v>
      </c>
      <c r="J1926" s="24" t="s">
        <v>1214</v>
      </c>
      <c r="K1926" s="85">
        <v>30.08</v>
      </c>
      <c r="L1926" s="24">
        <v>2.15</v>
      </c>
      <c r="M1926" s="25">
        <f t="shared" si="45"/>
        <v>23</v>
      </c>
      <c r="N1926" s="25">
        <f t="shared" si="46"/>
        <v>-20.85</v>
      </c>
      <c r="O1926" s="24">
        <f>SUMPRODUCT(TEXT(N1926-{0,5,15,25,35},"0;\0")*{0,2,3,3,7})</f>
        <v>0</v>
      </c>
      <c r="P1926" s="24"/>
    </row>
    <row r="1927" spans="1:16">
      <c r="A1927" s="21" t="s">
        <v>2707</v>
      </c>
      <c r="B1927" s="45" t="s">
        <v>1279</v>
      </c>
      <c r="C1927" s="45">
        <v>20190006</v>
      </c>
      <c r="D1927" s="24">
        <v>0</v>
      </c>
      <c r="E1927" s="24">
        <v>0</v>
      </c>
      <c r="F1927" s="24" t="s">
        <v>120</v>
      </c>
      <c r="G1927" s="24" t="s">
        <v>1193</v>
      </c>
      <c r="H1927" s="24">
        <v>3</v>
      </c>
      <c r="I1927" s="24" t="s">
        <v>1197</v>
      </c>
      <c r="J1927" s="24" t="s">
        <v>1198</v>
      </c>
      <c r="K1927" s="85">
        <v>30.08</v>
      </c>
      <c r="L1927" s="24">
        <v>3.01</v>
      </c>
      <c r="M1927" s="25">
        <f t="shared" si="45"/>
        <v>15</v>
      </c>
      <c r="N1927" s="25">
        <f t="shared" si="46"/>
        <v>-11.99</v>
      </c>
      <c r="O1927" s="24">
        <f>SUMPRODUCT(TEXT(N1927-{0,5,15,25,35},"0;\0")*{0,2,3,3,7})</f>
        <v>0</v>
      </c>
      <c r="P1927" s="24"/>
    </row>
    <row r="1928" spans="1:16">
      <c r="A1928" s="184" t="s">
        <v>2707</v>
      </c>
      <c r="B1928" s="177" t="s">
        <v>1280</v>
      </c>
      <c r="C1928" s="186">
        <v>20190036</v>
      </c>
      <c r="D1928" s="177">
        <v>1</v>
      </c>
      <c r="E1928" s="177">
        <v>0</v>
      </c>
      <c r="F1928" s="22" t="s">
        <v>120</v>
      </c>
      <c r="G1928" s="24" t="s">
        <v>1193</v>
      </c>
      <c r="H1928" s="24">
        <v>3</v>
      </c>
      <c r="I1928" s="24" t="s">
        <v>1213</v>
      </c>
      <c r="J1928" s="24" t="s">
        <v>1214</v>
      </c>
      <c r="K1928" s="85">
        <v>30.08</v>
      </c>
      <c r="L1928" s="177">
        <v>12.18</v>
      </c>
      <c r="M1928" s="178">
        <f t="shared" si="45"/>
        <v>17.666666666666668</v>
      </c>
      <c r="N1928" s="178">
        <f t="shared" si="46"/>
        <v>-5.4866666666666681</v>
      </c>
      <c r="O1928" s="177">
        <v>0</v>
      </c>
      <c r="P1928" s="24"/>
    </row>
    <row r="1929" spans="1:16">
      <c r="A1929" s="184" t="s">
        <v>2707</v>
      </c>
      <c r="B1929" s="177"/>
      <c r="C1929" s="186"/>
      <c r="D1929" s="177"/>
      <c r="E1929" s="177"/>
      <c r="F1929" s="24" t="s">
        <v>120</v>
      </c>
      <c r="G1929" s="24" t="s">
        <v>1193</v>
      </c>
      <c r="H1929" s="24">
        <v>2</v>
      </c>
      <c r="I1929" s="24" t="s">
        <v>1217</v>
      </c>
      <c r="J1929" s="24" t="s">
        <v>1227</v>
      </c>
      <c r="K1929" s="85">
        <v>30.08</v>
      </c>
      <c r="L1929" s="177"/>
      <c r="M1929" s="178"/>
      <c r="N1929" s="178"/>
      <c r="O1929" s="177"/>
      <c r="P1929" s="24"/>
    </row>
    <row r="1930" spans="1:16">
      <c r="A1930" s="21" t="s">
        <v>2707</v>
      </c>
      <c r="B1930" s="24" t="s">
        <v>1281</v>
      </c>
      <c r="C1930" s="49">
        <v>20190070</v>
      </c>
      <c r="D1930" s="24">
        <v>0</v>
      </c>
      <c r="E1930" s="24">
        <v>0</v>
      </c>
      <c r="F1930" s="24" t="s">
        <v>120</v>
      </c>
      <c r="G1930" s="24" t="s">
        <v>1193</v>
      </c>
      <c r="H1930" s="24">
        <v>2</v>
      </c>
      <c r="I1930" s="24" t="s">
        <v>1217</v>
      </c>
      <c r="J1930" s="24" t="s">
        <v>1227</v>
      </c>
      <c r="K1930" s="85">
        <v>30.08</v>
      </c>
      <c r="L1930" s="24">
        <v>10.029999999999999</v>
      </c>
      <c r="M1930" s="25">
        <f>15+8*D1930/3+8*(E1930/2)/3</f>
        <v>15</v>
      </c>
      <c r="N1930" s="25">
        <f>L1930-M1930</f>
        <v>-4.9700000000000006</v>
      </c>
      <c r="O1930" s="24">
        <v>0</v>
      </c>
      <c r="P1930" s="24"/>
    </row>
    <row r="1931" spans="1:16">
      <c r="A1931" s="21" t="s">
        <v>2707</v>
      </c>
      <c r="B1931" s="24" t="s">
        <v>1282</v>
      </c>
      <c r="C1931" s="49">
        <v>20190128</v>
      </c>
      <c r="D1931" s="24">
        <v>0</v>
      </c>
      <c r="E1931" s="24">
        <v>0</v>
      </c>
      <c r="F1931" s="24" t="s">
        <v>120</v>
      </c>
      <c r="G1931" s="24" t="s">
        <v>1193</v>
      </c>
      <c r="H1931" s="24">
        <v>3</v>
      </c>
      <c r="I1931" s="24" t="s">
        <v>1269</v>
      </c>
      <c r="J1931" s="24" t="s">
        <v>1270</v>
      </c>
      <c r="K1931" s="85">
        <v>29.46</v>
      </c>
      <c r="L1931" s="24">
        <v>14.73</v>
      </c>
      <c r="M1931" s="25">
        <f>15+8*D1931/3+8*(E1931/2)/3</f>
        <v>15</v>
      </c>
      <c r="N1931" s="25">
        <f>L1931-M1931</f>
        <v>-0.26999999999999957</v>
      </c>
      <c r="O1931" s="24">
        <v>0</v>
      </c>
      <c r="P1931" s="24"/>
    </row>
    <row r="1932" spans="1:16" ht="24">
      <c r="A1932" s="21" t="s">
        <v>2711</v>
      </c>
      <c r="B1932" s="22" t="s">
        <v>1283</v>
      </c>
      <c r="C1932" s="22">
        <v>20120111</v>
      </c>
      <c r="D1932" s="22">
        <v>0</v>
      </c>
      <c r="E1932" s="22">
        <v>3</v>
      </c>
      <c r="F1932" s="22" t="s">
        <v>88</v>
      </c>
      <c r="G1932" s="24" t="s">
        <v>2712</v>
      </c>
      <c r="H1932" s="24">
        <v>2</v>
      </c>
      <c r="I1932" s="24">
        <v>216</v>
      </c>
      <c r="J1932" s="24" t="s">
        <v>1284</v>
      </c>
      <c r="K1932" s="85">
        <v>170</v>
      </c>
      <c r="L1932" s="24">
        <v>6.5</v>
      </c>
      <c r="M1932" s="25">
        <f t="shared" ref="M1932:M1957" si="47">15+4*D1932/3+4*(E1932/2)/3</f>
        <v>17</v>
      </c>
      <c r="N1932" s="25">
        <f t="shared" ref="N1932:N1957" si="48">L1932-M1932</f>
        <v>-10.5</v>
      </c>
      <c r="O1932" s="24">
        <f>SUMPRODUCT(TEXT(N1932-{0,5,15,25,35},"0;\0")*{0,2,3,3,7})</f>
        <v>0</v>
      </c>
      <c r="P1932" s="24"/>
    </row>
    <row r="1933" spans="1:16" ht="24">
      <c r="A1933" s="21" t="s">
        <v>2713</v>
      </c>
      <c r="B1933" s="22" t="s">
        <v>1285</v>
      </c>
      <c r="C1933" s="22">
        <v>20130002</v>
      </c>
      <c r="D1933" s="22">
        <v>1</v>
      </c>
      <c r="E1933" s="22">
        <v>4</v>
      </c>
      <c r="F1933" s="22" t="s">
        <v>88</v>
      </c>
      <c r="G1933" s="24" t="s">
        <v>2714</v>
      </c>
      <c r="H1933" s="24">
        <v>2</v>
      </c>
      <c r="I1933" s="24">
        <v>216</v>
      </c>
      <c r="J1933" s="24" t="s">
        <v>1284</v>
      </c>
      <c r="K1933" s="85">
        <v>170</v>
      </c>
      <c r="L1933" s="24">
        <v>6.5</v>
      </c>
      <c r="M1933" s="25">
        <f t="shared" si="47"/>
        <v>19</v>
      </c>
      <c r="N1933" s="25">
        <f t="shared" si="48"/>
        <v>-12.5</v>
      </c>
      <c r="O1933" s="24">
        <f>SUMPRODUCT(TEXT(N1933-{0,5,15,25,35},"0;\0")*{0,2,3,3,7})</f>
        <v>0</v>
      </c>
      <c r="P1933" s="24"/>
    </row>
    <row r="1934" spans="1:16" ht="24">
      <c r="A1934" s="21" t="s">
        <v>2715</v>
      </c>
      <c r="B1934" s="22" t="s">
        <v>1286</v>
      </c>
      <c r="C1934" s="22">
        <v>20020028</v>
      </c>
      <c r="D1934" s="22">
        <v>1</v>
      </c>
      <c r="E1934" s="22">
        <v>3</v>
      </c>
      <c r="F1934" s="22" t="s">
        <v>88</v>
      </c>
      <c r="G1934" s="24" t="s">
        <v>1287</v>
      </c>
      <c r="H1934" s="24">
        <v>2</v>
      </c>
      <c r="I1934" s="24">
        <v>216</v>
      </c>
      <c r="J1934" s="24" t="s">
        <v>1284</v>
      </c>
      <c r="K1934" s="85">
        <v>170</v>
      </c>
      <c r="L1934" s="24">
        <v>6.5</v>
      </c>
      <c r="M1934" s="25">
        <f t="shared" si="47"/>
        <v>18.333333333333332</v>
      </c>
      <c r="N1934" s="25">
        <f t="shared" si="48"/>
        <v>-11.833333333333332</v>
      </c>
      <c r="O1934" s="24">
        <f>SUMPRODUCT(TEXT(N1934-{0,5,15,25,35},"0;\0")*{0,2,3,3,7})</f>
        <v>0</v>
      </c>
      <c r="P1934" s="24"/>
    </row>
    <row r="1935" spans="1:16" ht="24">
      <c r="A1935" s="21" t="s">
        <v>2716</v>
      </c>
      <c r="B1935" s="22" t="s">
        <v>1288</v>
      </c>
      <c r="C1935" s="22">
        <v>19910020</v>
      </c>
      <c r="D1935" s="22">
        <v>1</v>
      </c>
      <c r="E1935" s="22">
        <v>3</v>
      </c>
      <c r="F1935" s="22" t="s">
        <v>88</v>
      </c>
      <c r="G1935" s="24" t="s">
        <v>1287</v>
      </c>
      <c r="H1935" s="24">
        <v>2</v>
      </c>
      <c r="I1935" s="24">
        <v>216</v>
      </c>
      <c r="J1935" s="24" t="s">
        <v>1284</v>
      </c>
      <c r="K1935" s="85">
        <v>170</v>
      </c>
      <c r="L1935" s="24">
        <v>6.5</v>
      </c>
      <c r="M1935" s="25">
        <f t="shared" si="47"/>
        <v>18.333333333333332</v>
      </c>
      <c r="N1935" s="25">
        <f t="shared" si="48"/>
        <v>-11.833333333333332</v>
      </c>
      <c r="O1935" s="24">
        <f>SUMPRODUCT(TEXT(N1935-{0,5,15,25,35},"0;\0")*{0,2,3,3,7})</f>
        <v>0</v>
      </c>
      <c r="P1935" s="24"/>
    </row>
    <row r="1936" spans="1:16" ht="24">
      <c r="A1936" s="21" t="s">
        <v>2717</v>
      </c>
      <c r="B1936" s="22" t="s">
        <v>1289</v>
      </c>
      <c r="C1936" s="22">
        <v>19970036</v>
      </c>
      <c r="D1936" s="22">
        <v>1</v>
      </c>
      <c r="E1936" s="22">
        <v>4</v>
      </c>
      <c r="F1936" s="22" t="s">
        <v>88</v>
      </c>
      <c r="G1936" s="24" t="s">
        <v>1287</v>
      </c>
      <c r="H1936" s="24">
        <v>2</v>
      </c>
      <c r="I1936" s="24">
        <v>216</v>
      </c>
      <c r="J1936" s="24" t="s">
        <v>1284</v>
      </c>
      <c r="K1936" s="85">
        <v>170</v>
      </c>
      <c r="L1936" s="24">
        <v>6.5</v>
      </c>
      <c r="M1936" s="25">
        <f t="shared" si="47"/>
        <v>19</v>
      </c>
      <c r="N1936" s="25">
        <f t="shared" si="48"/>
        <v>-12.5</v>
      </c>
      <c r="O1936" s="24">
        <f>SUMPRODUCT(TEXT(N1936-{0,5,15,25,35},"0;\0")*{0,2,3,3,7})</f>
        <v>0</v>
      </c>
      <c r="P1936" s="24"/>
    </row>
    <row r="1937" spans="1:16" ht="24">
      <c r="A1937" s="21" t="s">
        <v>2718</v>
      </c>
      <c r="B1937" s="22" t="s">
        <v>2719</v>
      </c>
      <c r="C1937" s="22">
        <v>20040014</v>
      </c>
      <c r="D1937" s="22">
        <v>2</v>
      </c>
      <c r="E1937" s="22">
        <v>1</v>
      </c>
      <c r="F1937" s="22" t="s">
        <v>88</v>
      </c>
      <c r="G1937" s="24" t="s">
        <v>1287</v>
      </c>
      <c r="H1937" s="24">
        <v>2</v>
      </c>
      <c r="I1937" s="24">
        <v>216</v>
      </c>
      <c r="J1937" s="24" t="s">
        <v>1284</v>
      </c>
      <c r="K1937" s="85">
        <v>170</v>
      </c>
      <c r="L1937" s="24">
        <v>6.5</v>
      </c>
      <c r="M1937" s="25">
        <f t="shared" si="47"/>
        <v>18.333333333333336</v>
      </c>
      <c r="N1937" s="25">
        <f t="shared" si="48"/>
        <v>-11.833333333333336</v>
      </c>
      <c r="O1937" s="24">
        <f>SUMPRODUCT(TEXT(N1937-{0,5,15,25,35},"0;\0")*{0,2,3,3,7})</f>
        <v>0</v>
      </c>
      <c r="P1937" s="24"/>
    </row>
    <row r="1938" spans="1:16" ht="24">
      <c r="A1938" s="21" t="s">
        <v>2720</v>
      </c>
      <c r="B1938" s="22" t="s">
        <v>1290</v>
      </c>
      <c r="C1938" s="22">
        <v>20100112</v>
      </c>
      <c r="D1938" s="22">
        <v>0</v>
      </c>
      <c r="E1938" s="22">
        <v>0</v>
      </c>
      <c r="F1938" s="22" t="s">
        <v>88</v>
      </c>
      <c r="G1938" s="24" t="s">
        <v>1287</v>
      </c>
      <c r="H1938" s="24">
        <v>2</v>
      </c>
      <c r="I1938" s="24">
        <v>216</v>
      </c>
      <c r="J1938" s="24" t="s">
        <v>1284</v>
      </c>
      <c r="K1938" s="85">
        <v>170</v>
      </c>
      <c r="L1938" s="24">
        <v>6.5</v>
      </c>
      <c r="M1938" s="25">
        <f t="shared" si="47"/>
        <v>15</v>
      </c>
      <c r="N1938" s="25">
        <f t="shared" si="48"/>
        <v>-8.5</v>
      </c>
      <c r="O1938" s="24">
        <f>SUMPRODUCT(TEXT(N1938-{0,5,15,25,35},"0;\0")*{0,2,3,3,7})</f>
        <v>0</v>
      </c>
      <c r="P1938" s="24"/>
    </row>
    <row r="1939" spans="1:16" ht="24">
      <c r="A1939" s="21" t="s">
        <v>2721</v>
      </c>
      <c r="B1939" s="22" t="s">
        <v>1291</v>
      </c>
      <c r="C1939" s="22">
        <v>20100200</v>
      </c>
      <c r="D1939" s="22">
        <v>2</v>
      </c>
      <c r="E1939" s="22">
        <v>3</v>
      </c>
      <c r="F1939" s="22" t="s">
        <v>88</v>
      </c>
      <c r="G1939" s="24" t="s">
        <v>1287</v>
      </c>
      <c r="H1939" s="24">
        <v>2</v>
      </c>
      <c r="I1939" s="24">
        <v>216</v>
      </c>
      <c r="J1939" s="24" t="s">
        <v>1284</v>
      </c>
      <c r="K1939" s="85">
        <v>170</v>
      </c>
      <c r="L1939" s="24">
        <v>6.5</v>
      </c>
      <c r="M1939" s="25">
        <f t="shared" si="47"/>
        <v>19.666666666666668</v>
      </c>
      <c r="N1939" s="25">
        <f t="shared" si="48"/>
        <v>-13.166666666666668</v>
      </c>
      <c r="O1939" s="24">
        <f>SUMPRODUCT(TEXT(N1939-{0,5,15,25,35},"0;\0")*{0,2,3,3,7})</f>
        <v>0</v>
      </c>
      <c r="P1939" s="24"/>
    </row>
    <row r="1940" spans="1:16" ht="24">
      <c r="A1940" s="21" t="s">
        <v>2722</v>
      </c>
      <c r="B1940" s="22" t="s">
        <v>1292</v>
      </c>
      <c r="C1940" s="22">
        <v>20100027</v>
      </c>
      <c r="D1940" s="22">
        <v>0</v>
      </c>
      <c r="E1940" s="22">
        <v>4</v>
      </c>
      <c r="F1940" s="22" t="s">
        <v>88</v>
      </c>
      <c r="G1940" s="24" t="s">
        <v>1287</v>
      </c>
      <c r="H1940" s="24">
        <v>2</v>
      </c>
      <c r="I1940" s="24">
        <v>216</v>
      </c>
      <c r="J1940" s="24" t="s">
        <v>1284</v>
      </c>
      <c r="K1940" s="85">
        <v>170</v>
      </c>
      <c r="L1940" s="24">
        <v>6.5</v>
      </c>
      <c r="M1940" s="25">
        <f t="shared" si="47"/>
        <v>17.666666666666668</v>
      </c>
      <c r="N1940" s="25">
        <f t="shared" si="48"/>
        <v>-11.166666666666668</v>
      </c>
      <c r="O1940" s="24">
        <f>SUMPRODUCT(TEXT(N1940-{0,5,15,25,35},"0;\0")*{0,2,3,3,7})</f>
        <v>0</v>
      </c>
      <c r="P1940" s="24"/>
    </row>
    <row r="1941" spans="1:16" ht="24">
      <c r="A1941" s="21" t="s">
        <v>2723</v>
      </c>
      <c r="B1941" s="22" t="s">
        <v>1293</v>
      </c>
      <c r="C1941" s="22">
        <v>20080026</v>
      </c>
      <c r="D1941" s="22">
        <v>3</v>
      </c>
      <c r="E1941" s="22">
        <v>1</v>
      </c>
      <c r="F1941" s="22" t="s">
        <v>88</v>
      </c>
      <c r="G1941" s="24" t="s">
        <v>1287</v>
      </c>
      <c r="H1941" s="24">
        <v>2</v>
      </c>
      <c r="I1941" s="24">
        <v>216</v>
      </c>
      <c r="J1941" s="24" t="s">
        <v>1284</v>
      </c>
      <c r="K1941" s="85">
        <v>170</v>
      </c>
      <c r="L1941" s="24">
        <v>6.5</v>
      </c>
      <c r="M1941" s="25">
        <f t="shared" si="47"/>
        <v>19.666666666666668</v>
      </c>
      <c r="N1941" s="25">
        <f t="shared" si="48"/>
        <v>-13.166666666666668</v>
      </c>
      <c r="O1941" s="24">
        <f>SUMPRODUCT(TEXT(N1941-{0,5,15,25,35},"0;\0")*{0,2,3,3,7})</f>
        <v>0</v>
      </c>
      <c r="P1941" s="24"/>
    </row>
    <row r="1942" spans="1:16" ht="24">
      <c r="A1942" s="21" t="s">
        <v>2724</v>
      </c>
      <c r="B1942" s="22" t="s">
        <v>2725</v>
      </c>
      <c r="C1942" s="22">
        <v>20110079</v>
      </c>
      <c r="D1942" s="22">
        <v>0</v>
      </c>
      <c r="E1942" s="22">
        <v>4</v>
      </c>
      <c r="F1942" s="22" t="s">
        <v>88</v>
      </c>
      <c r="G1942" s="24" t="s">
        <v>1287</v>
      </c>
      <c r="H1942" s="24">
        <v>2</v>
      </c>
      <c r="I1942" s="24">
        <v>216</v>
      </c>
      <c r="J1942" s="24" t="s">
        <v>1284</v>
      </c>
      <c r="K1942" s="85">
        <v>170</v>
      </c>
      <c r="L1942" s="24">
        <v>6.5</v>
      </c>
      <c r="M1942" s="25">
        <f t="shared" si="47"/>
        <v>17.666666666666668</v>
      </c>
      <c r="N1942" s="25">
        <f t="shared" si="48"/>
        <v>-11.166666666666668</v>
      </c>
      <c r="O1942" s="24">
        <f>SUMPRODUCT(TEXT(N1942-{0,5,15,25,35},"0;\0")*{0,2,3,3,7})</f>
        <v>0</v>
      </c>
      <c r="P1942" s="24"/>
    </row>
    <row r="1943" spans="1:16" ht="24">
      <c r="A1943" s="21" t="s">
        <v>2726</v>
      </c>
      <c r="B1943" s="22" t="s">
        <v>1294</v>
      </c>
      <c r="C1943" s="22">
        <v>20180199</v>
      </c>
      <c r="D1943" s="22">
        <v>0</v>
      </c>
      <c r="E1943" s="22">
        <v>3</v>
      </c>
      <c r="F1943" s="22" t="s">
        <v>88</v>
      </c>
      <c r="G1943" s="24" t="s">
        <v>1287</v>
      </c>
      <c r="H1943" s="24">
        <v>2</v>
      </c>
      <c r="I1943" s="24">
        <v>216</v>
      </c>
      <c r="J1943" s="24" t="s">
        <v>1284</v>
      </c>
      <c r="K1943" s="85">
        <v>170</v>
      </c>
      <c r="L1943" s="24">
        <v>6.5</v>
      </c>
      <c r="M1943" s="25">
        <f t="shared" si="47"/>
        <v>17</v>
      </c>
      <c r="N1943" s="25">
        <f t="shared" si="48"/>
        <v>-10.5</v>
      </c>
      <c r="O1943" s="24">
        <f>SUMPRODUCT(TEXT(N1943-{0,5,15,25,35},"0;\0")*{0,2,3,3,7})</f>
        <v>0</v>
      </c>
      <c r="P1943" s="24"/>
    </row>
    <row r="1944" spans="1:16" ht="24">
      <c r="A1944" s="21" t="s">
        <v>2727</v>
      </c>
      <c r="B1944" s="22" t="s">
        <v>2728</v>
      </c>
      <c r="C1944" s="22">
        <v>20180156</v>
      </c>
      <c r="D1944" s="22">
        <v>0</v>
      </c>
      <c r="E1944" s="22">
        <v>3</v>
      </c>
      <c r="F1944" s="22" t="s">
        <v>88</v>
      </c>
      <c r="G1944" s="24" t="s">
        <v>1287</v>
      </c>
      <c r="H1944" s="24">
        <v>2</v>
      </c>
      <c r="I1944" s="24">
        <v>216</v>
      </c>
      <c r="J1944" s="24" t="s">
        <v>1284</v>
      </c>
      <c r="K1944" s="85">
        <v>170</v>
      </c>
      <c r="L1944" s="24">
        <v>6.5</v>
      </c>
      <c r="M1944" s="25">
        <f t="shared" si="47"/>
        <v>17</v>
      </c>
      <c r="N1944" s="25">
        <f t="shared" si="48"/>
        <v>-10.5</v>
      </c>
      <c r="O1944" s="24">
        <f>SUMPRODUCT(TEXT(N1944-{0,5,15,25,35},"0;\0")*{0,2,3,3,7})</f>
        <v>0</v>
      </c>
      <c r="P1944" s="24"/>
    </row>
    <row r="1945" spans="1:16" ht="24">
      <c r="A1945" s="21" t="s">
        <v>2729</v>
      </c>
      <c r="B1945" s="22" t="s">
        <v>1295</v>
      </c>
      <c r="C1945" s="22">
        <v>20180158</v>
      </c>
      <c r="D1945" s="22">
        <v>0</v>
      </c>
      <c r="E1945" s="22">
        <v>3</v>
      </c>
      <c r="F1945" s="22" t="s">
        <v>88</v>
      </c>
      <c r="G1945" s="24" t="s">
        <v>1287</v>
      </c>
      <c r="H1945" s="24">
        <v>2</v>
      </c>
      <c r="I1945" s="24">
        <v>216</v>
      </c>
      <c r="J1945" s="24" t="s">
        <v>1284</v>
      </c>
      <c r="K1945" s="85">
        <v>170</v>
      </c>
      <c r="L1945" s="24">
        <v>6.5</v>
      </c>
      <c r="M1945" s="25">
        <f t="shared" si="47"/>
        <v>17</v>
      </c>
      <c r="N1945" s="25">
        <f t="shared" si="48"/>
        <v>-10.5</v>
      </c>
      <c r="O1945" s="24">
        <f>SUMPRODUCT(TEXT(N1945-{0,5,15,25,35},"0;\0")*{0,2,3,3,7})</f>
        <v>0</v>
      </c>
      <c r="P1945" s="24"/>
    </row>
    <row r="1946" spans="1:16" ht="24">
      <c r="A1946" s="21" t="s">
        <v>2730</v>
      </c>
      <c r="B1946" s="22" t="s">
        <v>1296</v>
      </c>
      <c r="C1946" s="22">
        <v>20180231</v>
      </c>
      <c r="D1946" s="22">
        <v>0</v>
      </c>
      <c r="E1946" s="22">
        <v>3</v>
      </c>
      <c r="F1946" s="22" t="s">
        <v>88</v>
      </c>
      <c r="G1946" s="24" t="s">
        <v>1287</v>
      </c>
      <c r="H1946" s="24">
        <v>2</v>
      </c>
      <c r="I1946" s="24">
        <v>216</v>
      </c>
      <c r="J1946" s="24" t="s">
        <v>1284</v>
      </c>
      <c r="K1946" s="85">
        <v>170</v>
      </c>
      <c r="L1946" s="24">
        <v>6.5</v>
      </c>
      <c r="M1946" s="25">
        <f t="shared" si="47"/>
        <v>17</v>
      </c>
      <c r="N1946" s="25">
        <f t="shared" si="48"/>
        <v>-10.5</v>
      </c>
      <c r="O1946" s="24">
        <f>SUMPRODUCT(TEXT(N1946-{0,5,15,25,35},"0;\0")*{0,2,3,3,7})</f>
        <v>0</v>
      </c>
      <c r="P1946" s="24"/>
    </row>
    <row r="1947" spans="1:16" ht="24">
      <c r="A1947" s="21" t="s">
        <v>2731</v>
      </c>
      <c r="B1947" s="22" t="s">
        <v>2732</v>
      </c>
      <c r="C1947" s="22">
        <v>20060029</v>
      </c>
      <c r="D1947" s="22">
        <v>0</v>
      </c>
      <c r="E1947" s="22">
        <v>1</v>
      </c>
      <c r="F1947" s="22" t="s">
        <v>88</v>
      </c>
      <c r="G1947" s="24" t="s">
        <v>1287</v>
      </c>
      <c r="H1947" s="24">
        <v>2</v>
      </c>
      <c r="I1947" s="24">
        <v>216</v>
      </c>
      <c r="J1947" s="24" t="s">
        <v>1284</v>
      </c>
      <c r="K1947" s="85">
        <v>170</v>
      </c>
      <c r="L1947" s="24">
        <v>6.5</v>
      </c>
      <c r="M1947" s="25">
        <f t="shared" si="47"/>
        <v>15.666666666666666</v>
      </c>
      <c r="N1947" s="25">
        <f t="shared" si="48"/>
        <v>-9.1666666666666661</v>
      </c>
      <c r="O1947" s="24">
        <f>SUMPRODUCT(TEXT(N1947-{0,5,15,25,35},"0;\0")*{0,2,3,3,7})</f>
        <v>0</v>
      </c>
      <c r="P1947" s="24"/>
    </row>
    <row r="1948" spans="1:16" ht="24">
      <c r="A1948" s="21" t="s">
        <v>2733</v>
      </c>
      <c r="B1948" s="22" t="s">
        <v>1297</v>
      </c>
      <c r="C1948" s="22">
        <v>19950017</v>
      </c>
      <c r="D1948" s="22">
        <v>0</v>
      </c>
      <c r="E1948" s="22">
        <v>0</v>
      </c>
      <c r="F1948" s="22" t="s">
        <v>88</v>
      </c>
      <c r="G1948" s="24" t="s">
        <v>1287</v>
      </c>
      <c r="H1948" s="24">
        <v>2</v>
      </c>
      <c r="I1948" s="24">
        <v>216</v>
      </c>
      <c r="J1948" s="24" t="s">
        <v>1284</v>
      </c>
      <c r="K1948" s="85">
        <v>170</v>
      </c>
      <c r="L1948" s="24">
        <v>6.5</v>
      </c>
      <c r="M1948" s="25">
        <f t="shared" si="47"/>
        <v>15</v>
      </c>
      <c r="N1948" s="25">
        <f t="shared" si="48"/>
        <v>-8.5</v>
      </c>
      <c r="O1948" s="24">
        <f>SUMPRODUCT(TEXT(N1948-{0,5,15,25,35},"0;\0")*{0,2,3,3,7})</f>
        <v>0</v>
      </c>
      <c r="P1948" s="24"/>
    </row>
    <row r="1949" spans="1:16" ht="24">
      <c r="A1949" s="21" t="s">
        <v>2734</v>
      </c>
      <c r="B1949" s="24" t="s">
        <v>2735</v>
      </c>
      <c r="C1949" s="22">
        <v>20130023</v>
      </c>
      <c r="D1949" s="22">
        <v>0</v>
      </c>
      <c r="E1949" s="22">
        <v>0</v>
      </c>
      <c r="F1949" s="24" t="s">
        <v>88</v>
      </c>
      <c r="G1949" s="24" t="s">
        <v>1287</v>
      </c>
      <c r="H1949" s="24">
        <v>2</v>
      </c>
      <c r="I1949" s="24">
        <v>216</v>
      </c>
      <c r="J1949" s="24" t="s">
        <v>2736</v>
      </c>
      <c r="K1949" s="85">
        <v>170</v>
      </c>
      <c r="L1949" s="24">
        <v>6.5</v>
      </c>
      <c r="M1949" s="25">
        <f t="shared" si="47"/>
        <v>15</v>
      </c>
      <c r="N1949" s="25">
        <f t="shared" si="48"/>
        <v>-8.5</v>
      </c>
      <c r="O1949" s="24">
        <f>SUMPRODUCT(TEXT(N1949-{0,5,15,25,35},"0;\0")*{0,2,3,3,7})</f>
        <v>0</v>
      </c>
      <c r="P1949" s="24"/>
    </row>
    <row r="1950" spans="1:16" ht="24">
      <c r="A1950" s="21" t="s">
        <v>2734</v>
      </c>
      <c r="B1950" s="24" t="s">
        <v>2737</v>
      </c>
      <c r="C1950" s="22">
        <v>20140073</v>
      </c>
      <c r="D1950" s="22">
        <v>0</v>
      </c>
      <c r="E1950" s="22">
        <v>0</v>
      </c>
      <c r="F1950" s="24" t="s">
        <v>88</v>
      </c>
      <c r="G1950" s="24" t="s">
        <v>1287</v>
      </c>
      <c r="H1950" s="24">
        <v>2</v>
      </c>
      <c r="I1950" s="24">
        <v>216</v>
      </c>
      <c r="J1950" s="24" t="s">
        <v>2736</v>
      </c>
      <c r="K1950" s="85">
        <v>170</v>
      </c>
      <c r="L1950" s="24">
        <v>6.5</v>
      </c>
      <c r="M1950" s="25">
        <f t="shared" si="47"/>
        <v>15</v>
      </c>
      <c r="N1950" s="25">
        <f t="shared" si="48"/>
        <v>-8.5</v>
      </c>
      <c r="O1950" s="24">
        <f>SUMPRODUCT(TEXT(N1950-{0,5,15,25,35},"0;\0")*{0,2,3,3,7})</f>
        <v>0</v>
      </c>
      <c r="P1950" s="24"/>
    </row>
    <row r="1951" spans="1:16" ht="24">
      <c r="A1951" s="21" t="s">
        <v>2734</v>
      </c>
      <c r="B1951" s="24" t="s">
        <v>2738</v>
      </c>
      <c r="C1951" s="22">
        <v>20160055</v>
      </c>
      <c r="D1951" s="22">
        <v>0</v>
      </c>
      <c r="E1951" s="22">
        <v>0</v>
      </c>
      <c r="F1951" s="24" t="s">
        <v>88</v>
      </c>
      <c r="G1951" s="24" t="s">
        <v>1287</v>
      </c>
      <c r="H1951" s="24">
        <v>2</v>
      </c>
      <c r="I1951" s="24">
        <v>216</v>
      </c>
      <c r="J1951" s="24" t="s">
        <v>2736</v>
      </c>
      <c r="K1951" s="85">
        <v>170</v>
      </c>
      <c r="L1951" s="24">
        <v>6.5</v>
      </c>
      <c r="M1951" s="25">
        <f t="shared" si="47"/>
        <v>15</v>
      </c>
      <c r="N1951" s="25">
        <f t="shared" si="48"/>
        <v>-8.5</v>
      </c>
      <c r="O1951" s="24">
        <f>SUMPRODUCT(TEXT(N1951-{0,5,15,25,35},"0;\0")*{0,2,3,3,7})</f>
        <v>0</v>
      </c>
      <c r="P1951" s="24"/>
    </row>
    <row r="1952" spans="1:16" ht="24">
      <c r="A1952" s="21" t="s">
        <v>2734</v>
      </c>
      <c r="B1952" s="24" t="s">
        <v>2739</v>
      </c>
      <c r="C1952" s="22">
        <v>20110009</v>
      </c>
      <c r="D1952" s="22">
        <v>0</v>
      </c>
      <c r="E1952" s="22">
        <v>0</v>
      </c>
      <c r="F1952" s="24" t="s">
        <v>88</v>
      </c>
      <c r="G1952" s="24" t="s">
        <v>1287</v>
      </c>
      <c r="H1952" s="50">
        <v>2</v>
      </c>
      <c r="I1952" s="24">
        <v>216</v>
      </c>
      <c r="J1952" s="24" t="s">
        <v>2736</v>
      </c>
      <c r="K1952" s="85">
        <v>170</v>
      </c>
      <c r="L1952" s="24">
        <v>6.5</v>
      </c>
      <c r="M1952" s="25">
        <f t="shared" si="47"/>
        <v>15</v>
      </c>
      <c r="N1952" s="25">
        <f t="shared" si="48"/>
        <v>-8.5</v>
      </c>
      <c r="O1952" s="24">
        <f>SUMPRODUCT(TEXT(N1952-{0,5,15,25,35},"0;\0")*{0,2,3,3,7})</f>
        <v>0</v>
      </c>
      <c r="P1952" s="24"/>
    </row>
    <row r="1953" spans="1:16" ht="24">
      <c r="A1953" s="21" t="s">
        <v>3019</v>
      </c>
      <c r="B1953" s="24" t="s">
        <v>1298</v>
      </c>
      <c r="C1953" s="22">
        <v>20180129</v>
      </c>
      <c r="D1953" s="22">
        <v>0</v>
      </c>
      <c r="E1953" s="22">
        <v>0</v>
      </c>
      <c r="F1953" s="24" t="s">
        <v>88</v>
      </c>
      <c r="G1953" s="24" t="s">
        <v>1287</v>
      </c>
      <c r="H1953" s="24">
        <v>2</v>
      </c>
      <c r="I1953" s="24">
        <v>216</v>
      </c>
      <c r="J1953" s="24" t="s">
        <v>2740</v>
      </c>
      <c r="K1953" s="85">
        <v>170</v>
      </c>
      <c r="L1953" s="24">
        <v>6.5</v>
      </c>
      <c r="M1953" s="25">
        <f>15+4*D1953/3+4*(E1953/2)/3</f>
        <v>15</v>
      </c>
      <c r="N1953" s="25">
        <f t="shared" si="48"/>
        <v>-8.5</v>
      </c>
      <c r="O1953" s="24">
        <f>SUMPRODUCT(TEXT(N1953-{0,5,15,25,35},"0;\0")*{0,2,3,3,7})</f>
        <v>0</v>
      </c>
      <c r="P1953" s="24"/>
    </row>
    <row r="1954" spans="1:16" ht="24">
      <c r="A1954" s="21" t="s">
        <v>2741</v>
      </c>
      <c r="B1954" s="24" t="s">
        <v>2742</v>
      </c>
      <c r="C1954" s="22">
        <v>20200030</v>
      </c>
      <c r="D1954" s="22">
        <v>0</v>
      </c>
      <c r="E1954" s="22">
        <v>0</v>
      </c>
      <c r="F1954" s="24" t="s">
        <v>88</v>
      </c>
      <c r="G1954" s="24" t="s">
        <v>1287</v>
      </c>
      <c r="H1954" s="50">
        <v>2</v>
      </c>
      <c r="I1954" s="24">
        <v>216</v>
      </c>
      <c r="J1954" s="24" t="s">
        <v>2740</v>
      </c>
      <c r="K1954" s="85">
        <v>170</v>
      </c>
      <c r="L1954" s="24">
        <v>6.5</v>
      </c>
      <c r="M1954" s="25">
        <f t="shared" si="47"/>
        <v>15</v>
      </c>
      <c r="N1954" s="25">
        <f t="shared" si="48"/>
        <v>-8.5</v>
      </c>
      <c r="O1954" s="24">
        <f>SUMPRODUCT(TEXT(N1954-{0,5,15,25,35},"0;\0")*{0,2,3,3,7})</f>
        <v>0</v>
      </c>
      <c r="P1954" s="24"/>
    </row>
    <row r="1955" spans="1:16" ht="24">
      <c r="A1955" s="21" t="s">
        <v>2743</v>
      </c>
      <c r="B1955" s="24" t="s">
        <v>1299</v>
      </c>
      <c r="C1955" s="22">
        <v>20090040</v>
      </c>
      <c r="D1955" s="22">
        <v>0</v>
      </c>
      <c r="E1955" s="22">
        <v>0</v>
      </c>
      <c r="F1955" s="24" t="s">
        <v>88</v>
      </c>
      <c r="G1955" s="24" t="s">
        <v>1287</v>
      </c>
      <c r="H1955" s="24">
        <v>2</v>
      </c>
      <c r="I1955" s="24">
        <v>216</v>
      </c>
      <c r="J1955" s="24" t="s">
        <v>2744</v>
      </c>
      <c r="K1955" s="85">
        <v>170</v>
      </c>
      <c r="L1955" s="24">
        <v>6.5</v>
      </c>
      <c r="M1955" s="25">
        <f t="shared" si="47"/>
        <v>15</v>
      </c>
      <c r="N1955" s="25">
        <f t="shared" si="48"/>
        <v>-8.5</v>
      </c>
      <c r="O1955" s="24">
        <f>SUMPRODUCT(TEXT(N1955-{0,5,15,25,35},"0;\0")*{0,2,3,3,7})</f>
        <v>0</v>
      </c>
      <c r="P1955" s="24"/>
    </row>
    <row r="1956" spans="1:16" ht="24">
      <c r="A1956" s="21" t="s">
        <v>2726</v>
      </c>
      <c r="B1956" s="24" t="s">
        <v>1300</v>
      </c>
      <c r="C1956" s="22">
        <v>19930048</v>
      </c>
      <c r="D1956" s="22">
        <v>0</v>
      </c>
      <c r="E1956" s="22">
        <v>0</v>
      </c>
      <c r="F1956" s="24" t="s">
        <v>88</v>
      </c>
      <c r="G1956" s="24" t="s">
        <v>1287</v>
      </c>
      <c r="H1956" s="50">
        <v>2</v>
      </c>
      <c r="I1956" s="24">
        <v>216</v>
      </c>
      <c r="J1956" s="24" t="s">
        <v>2745</v>
      </c>
      <c r="K1956" s="85">
        <v>170</v>
      </c>
      <c r="L1956" s="24">
        <v>6.5</v>
      </c>
      <c r="M1956" s="25">
        <f t="shared" si="47"/>
        <v>15</v>
      </c>
      <c r="N1956" s="25">
        <f t="shared" si="48"/>
        <v>-8.5</v>
      </c>
      <c r="O1956" s="24">
        <f>SUMPRODUCT(TEXT(N1956-{0,5,15,25,35},"0;\0")*{0,2,3,3,7})</f>
        <v>0</v>
      </c>
      <c r="P1956" s="24"/>
    </row>
    <row r="1957" spans="1:16" ht="24">
      <c r="A1957" s="21" t="s">
        <v>2746</v>
      </c>
      <c r="B1957" s="24" t="s">
        <v>2747</v>
      </c>
      <c r="C1957" s="22">
        <v>20200013</v>
      </c>
      <c r="D1957" s="22">
        <v>0</v>
      </c>
      <c r="E1957" s="22">
        <v>0</v>
      </c>
      <c r="F1957" s="24" t="s">
        <v>88</v>
      </c>
      <c r="G1957" s="24" t="s">
        <v>1301</v>
      </c>
      <c r="H1957" s="50">
        <v>2</v>
      </c>
      <c r="I1957" s="24">
        <v>216</v>
      </c>
      <c r="J1957" s="24" t="s">
        <v>2745</v>
      </c>
      <c r="K1957" s="85">
        <v>170</v>
      </c>
      <c r="L1957" s="24">
        <v>6.5</v>
      </c>
      <c r="M1957" s="25">
        <f t="shared" si="47"/>
        <v>15</v>
      </c>
      <c r="N1957" s="25">
        <f t="shared" si="48"/>
        <v>-8.5</v>
      </c>
      <c r="O1957" s="24">
        <v>0</v>
      </c>
      <c r="P1957" s="24"/>
    </row>
    <row r="1958" spans="1:16" ht="24">
      <c r="A1958" s="21" t="s">
        <v>2748</v>
      </c>
      <c r="B1958" s="24" t="s">
        <v>1302</v>
      </c>
      <c r="C1958" s="22">
        <v>20150063</v>
      </c>
      <c r="D1958" s="22">
        <v>0</v>
      </c>
      <c r="E1958" s="22">
        <v>0</v>
      </c>
      <c r="F1958" s="24" t="s">
        <v>88</v>
      </c>
      <c r="G1958" s="24" t="s">
        <v>1287</v>
      </c>
      <c r="H1958" s="24">
        <v>2</v>
      </c>
      <c r="I1958" s="24">
        <v>216</v>
      </c>
      <c r="J1958" s="24" t="s">
        <v>2749</v>
      </c>
      <c r="K1958" s="85">
        <v>170</v>
      </c>
      <c r="L1958" s="24">
        <v>6.5</v>
      </c>
      <c r="M1958" s="25">
        <f>15+4*D1958/3+4*(E1958/2)/3</f>
        <v>15</v>
      </c>
      <c r="N1958" s="25">
        <f>L1958-M1958</f>
        <v>-8.5</v>
      </c>
      <c r="O1958" s="24">
        <f>SUMPRODUCT(TEXT(N1958-{0,5,15,25,35},"0;\0")*{0,2,3,3,7})</f>
        <v>0</v>
      </c>
      <c r="P1958" s="24"/>
    </row>
    <row r="1959" spans="1:16" ht="24">
      <c r="A1959" s="21" t="s">
        <v>2750</v>
      </c>
      <c r="B1959" s="21" t="s">
        <v>1303</v>
      </c>
      <c r="C1959" s="24" t="s">
        <v>608</v>
      </c>
      <c r="D1959" s="22">
        <v>0</v>
      </c>
      <c r="E1959" s="22">
        <v>0</v>
      </c>
      <c r="F1959" s="24" t="s">
        <v>120</v>
      </c>
      <c r="G1959" s="24" t="s">
        <v>2751</v>
      </c>
      <c r="H1959" s="24">
        <v>3</v>
      </c>
      <c r="I1959" s="24" t="s">
        <v>3020</v>
      </c>
      <c r="J1959" s="24" t="s">
        <v>3021</v>
      </c>
      <c r="K1959" s="85">
        <v>26.41</v>
      </c>
      <c r="L1959" s="24">
        <v>1.01</v>
      </c>
      <c r="M1959" s="25">
        <f t="shared" ref="M1959:M1984" si="49">15+4*D1959/3+4*(E1959/2)/3</f>
        <v>15</v>
      </c>
      <c r="N1959" s="25">
        <f t="shared" ref="N1959:N1989" si="50">L1959-M1959</f>
        <v>-13.99</v>
      </c>
      <c r="O1959" s="24">
        <f>SUMPRODUCT(TEXT(N1959-{0,5,15,25,35},"0;\0")*{0,2,3,3,7})</f>
        <v>0</v>
      </c>
      <c r="P1959" s="24"/>
    </row>
    <row r="1960" spans="1:16" ht="36">
      <c r="A1960" s="21" t="s">
        <v>2750</v>
      </c>
      <c r="B1960" s="21" t="s">
        <v>1304</v>
      </c>
      <c r="C1960" s="24" t="s">
        <v>608</v>
      </c>
      <c r="D1960" s="22">
        <v>0</v>
      </c>
      <c r="E1960" s="22">
        <v>0</v>
      </c>
      <c r="F1960" s="24" t="s">
        <v>120</v>
      </c>
      <c r="G1960" s="24" t="s">
        <v>2751</v>
      </c>
      <c r="H1960" s="24">
        <v>3</v>
      </c>
      <c r="I1960" s="24" t="s">
        <v>1305</v>
      </c>
      <c r="J1960" s="24" t="s">
        <v>3021</v>
      </c>
      <c r="K1960" s="85">
        <v>26.41</v>
      </c>
      <c r="L1960" s="24">
        <v>1.01</v>
      </c>
      <c r="M1960" s="25">
        <f t="shared" si="49"/>
        <v>15</v>
      </c>
      <c r="N1960" s="25">
        <f t="shared" si="50"/>
        <v>-13.99</v>
      </c>
      <c r="O1960" s="24">
        <f>SUMPRODUCT(TEXT(N1960-{0,5,15,25,35},"0;\0")*{0,2,3,3,7})</f>
        <v>0</v>
      </c>
      <c r="P1960" s="24"/>
    </row>
    <row r="1961" spans="1:16" ht="36">
      <c r="A1961" s="21" t="s">
        <v>2750</v>
      </c>
      <c r="B1961" s="21" t="s">
        <v>1306</v>
      </c>
      <c r="C1961" s="24" t="s">
        <v>608</v>
      </c>
      <c r="D1961" s="22">
        <v>0</v>
      </c>
      <c r="E1961" s="22">
        <v>0</v>
      </c>
      <c r="F1961" s="24" t="s">
        <v>120</v>
      </c>
      <c r="G1961" s="24" t="s">
        <v>2751</v>
      </c>
      <c r="H1961" s="24">
        <v>3</v>
      </c>
      <c r="I1961" s="24" t="s">
        <v>1305</v>
      </c>
      <c r="J1961" s="24" t="s">
        <v>3021</v>
      </c>
      <c r="K1961" s="85">
        <v>26.41</v>
      </c>
      <c r="L1961" s="24">
        <v>1.01</v>
      </c>
      <c r="M1961" s="25">
        <f t="shared" si="49"/>
        <v>15</v>
      </c>
      <c r="N1961" s="25">
        <f t="shared" si="50"/>
        <v>-13.99</v>
      </c>
      <c r="O1961" s="24">
        <f>SUMPRODUCT(TEXT(N1961-{0,5,15,25,35},"0;\0")*{0,2,3,3,7})</f>
        <v>0</v>
      </c>
      <c r="P1961" s="24"/>
    </row>
    <row r="1962" spans="1:16" ht="24">
      <c r="A1962" s="21" t="s">
        <v>2750</v>
      </c>
      <c r="B1962" s="21" t="s">
        <v>1307</v>
      </c>
      <c r="C1962" s="24" t="s">
        <v>608</v>
      </c>
      <c r="D1962" s="22">
        <v>0</v>
      </c>
      <c r="E1962" s="22">
        <v>0</v>
      </c>
      <c r="F1962" s="24" t="s">
        <v>120</v>
      </c>
      <c r="G1962" s="24" t="s">
        <v>2751</v>
      </c>
      <c r="H1962" s="24">
        <v>3</v>
      </c>
      <c r="I1962" s="24" t="s">
        <v>1305</v>
      </c>
      <c r="J1962" s="24" t="s">
        <v>3021</v>
      </c>
      <c r="K1962" s="85">
        <v>26.41</v>
      </c>
      <c r="L1962" s="24">
        <v>1.01</v>
      </c>
      <c r="M1962" s="25">
        <f t="shared" si="49"/>
        <v>15</v>
      </c>
      <c r="N1962" s="25">
        <f t="shared" si="50"/>
        <v>-13.99</v>
      </c>
      <c r="O1962" s="24">
        <f>SUMPRODUCT(TEXT(N1962-{0,5,15,25,35},"0;\0")*{0,2,3,3,7})</f>
        <v>0</v>
      </c>
      <c r="P1962" s="24"/>
    </row>
    <row r="1963" spans="1:16" ht="24">
      <c r="A1963" s="21" t="s">
        <v>2750</v>
      </c>
      <c r="B1963" s="21" t="s">
        <v>1308</v>
      </c>
      <c r="C1963" s="24" t="s">
        <v>608</v>
      </c>
      <c r="D1963" s="22">
        <v>0</v>
      </c>
      <c r="E1963" s="22">
        <v>0</v>
      </c>
      <c r="F1963" s="24" t="s">
        <v>120</v>
      </c>
      <c r="G1963" s="24" t="s">
        <v>2751</v>
      </c>
      <c r="H1963" s="24">
        <v>3</v>
      </c>
      <c r="I1963" s="24" t="s">
        <v>1305</v>
      </c>
      <c r="J1963" s="24" t="s">
        <v>3021</v>
      </c>
      <c r="K1963" s="85">
        <v>26.41</v>
      </c>
      <c r="L1963" s="24">
        <v>1.01</v>
      </c>
      <c r="M1963" s="25">
        <f t="shared" si="49"/>
        <v>15</v>
      </c>
      <c r="N1963" s="25">
        <f t="shared" si="50"/>
        <v>-13.99</v>
      </c>
      <c r="O1963" s="24">
        <f>SUMPRODUCT(TEXT(N1963-{0,5,15,25,35},"0;\0")*{0,2,3,3,7})</f>
        <v>0</v>
      </c>
      <c r="P1963" s="24"/>
    </row>
    <row r="1964" spans="1:16" ht="36">
      <c r="A1964" s="21" t="s">
        <v>2750</v>
      </c>
      <c r="B1964" s="21" t="s">
        <v>1309</v>
      </c>
      <c r="C1964" s="24" t="s">
        <v>608</v>
      </c>
      <c r="D1964" s="22">
        <v>0</v>
      </c>
      <c r="E1964" s="22">
        <v>0</v>
      </c>
      <c r="F1964" s="24" t="s">
        <v>120</v>
      </c>
      <c r="G1964" s="24" t="s">
        <v>2751</v>
      </c>
      <c r="H1964" s="24">
        <v>3</v>
      </c>
      <c r="I1964" s="24" t="s">
        <v>1305</v>
      </c>
      <c r="J1964" s="24" t="s">
        <v>3021</v>
      </c>
      <c r="K1964" s="85">
        <v>26.41</v>
      </c>
      <c r="L1964" s="24">
        <v>1.01</v>
      </c>
      <c r="M1964" s="25">
        <f t="shared" si="49"/>
        <v>15</v>
      </c>
      <c r="N1964" s="25">
        <f t="shared" si="50"/>
        <v>-13.99</v>
      </c>
      <c r="O1964" s="24">
        <f>SUMPRODUCT(TEXT(N1964-{0,5,15,25,35},"0;\0")*{0,2,3,3,7})</f>
        <v>0</v>
      </c>
      <c r="P1964" s="24"/>
    </row>
    <row r="1965" spans="1:16" ht="36">
      <c r="A1965" s="21" t="s">
        <v>2750</v>
      </c>
      <c r="B1965" s="21" t="s">
        <v>1310</v>
      </c>
      <c r="C1965" s="24" t="s">
        <v>608</v>
      </c>
      <c r="D1965" s="22">
        <v>0</v>
      </c>
      <c r="E1965" s="22">
        <v>0</v>
      </c>
      <c r="F1965" s="24" t="s">
        <v>120</v>
      </c>
      <c r="G1965" s="24" t="s">
        <v>2751</v>
      </c>
      <c r="H1965" s="24">
        <v>3</v>
      </c>
      <c r="I1965" s="24" t="s">
        <v>1305</v>
      </c>
      <c r="J1965" s="24" t="s">
        <v>3021</v>
      </c>
      <c r="K1965" s="85">
        <v>26.41</v>
      </c>
      <c r="L1965" s="24">
        <v>1.01</v>
      </c>
      <c r="M1965" s="25">
        <f t="shared" si="49"/>
        <v>15</v>
      </c>
      <c r="N1965" s="25">
        <f t="shared" si="50"/>
        <v>-13.99</v>
      </c>
      <c r="O1965" s="24">
        <f>SUMPRODUCT(TEXT(N1965-{0,5,15,25,35},"0;\0")*{0,2,3,3,7})</f>
        <v>0</v>
      </c>
      <c r="P1965" s="24"/>
    </row>
    <row r="1966" spans="1:16" ht="36">
      <c r="A1966" s="21" t="s">
        <v>2750</v>
      </c>
      <c r="B1966" s="21" t="s">
        <v>1311</v>
      </c>
      <c r="C1966" s="24" t="s">
        <v>608</v>
      </c>
      <c r="D1966" s="22">
        <v>0</v>
      </c>
      <c r="E1966" s="22">
        <v>0</v>
      </c>
      <c r="F1966" s="24" t="s">
        <v>120</v>
      </c>
      <c r="G1966" s="24" t="s">
        <v>2751</v>
      </c>
      <c r="H1966" s="24">
        <v>3</v>
      </c>
      <c r="I1966" s="24" t="s">
        <v>1305</v>
      </c>
      <c r="J1966" s="24" t="s">
        <v>3021</v>
      </c>
      <c r="K1966" s="85">
        <v>26.41</v>
      </c>
      <c r="L1966" s="24">
        <v>1.01</v>
      </c>
      <c r="M1966" s="25">
        <f t="shared" si="49"/>
        <v>15</v>
      </c>
      <c r="N1966" s="25">
        <f t="shared" si="50"/>
        <v>-13.99</v>
      </c>
      <c r="O1966" s="24">
        <f>SUMPRODUCT(TEXT(N1966-{0,5,15,25,35},"0;\0")*{0,2,3,3,7})</f>
        <v>0</v>
      </c>
      <c r="P1966" s="24"/>
    </row>
    <row r="1967" spans="1:16" ht="24">
      <c r="A1967" s="21" t="s">
        <v>2750</v>
      </c>
      <c r="B1967" s="21" t="s">
        <v>1312</v>
      </c>
      <c r="C1967" s="24" t="s">
        <v>608</v>
      </c>
      <c r="D1967" s="22">
        <v>0</v>
      </c>
      <c r="E1967" s="22">
        <v>0</v>
      </c>
      <c r="F1967" s="24" t="s">
        <v>120</v>
      </c>
      <c r="G1967" s="24" t="s">
        <v>2751</v>
      </c>
      <c r="H1967" s="24">
        <v>3</v>
      </c>
      <c r="I1967" s="24" t="s">
        <v>1305</v>
      </c>
      <c r="J1967" s="24" t="s">
        <v>3021</v>
      </c>
      <c r="K1967" s="85">
        <v>26.41</v>
      </c>
      <c r="L1967" s="24">
        <v>1.01</v>
      </c>
      <c r="M1967" s="25">
        <f t="shared" si="49"/>
        <v>15</v>
      </c>
      <c r="N1967" s="25">
        <f t="shared" si="50"/>
        <v>-13.99</v>
      </c>
      <c r="O1967" s="24">
        <f>SUMPRODUCT(TEXT(N1967-{0,5,15,25,35},"0;\0")*{0,2,3,3,7})</f>
        <v>0</v>
      </c>
      <c r="P1967" s="24"/>
    </row>
    <row r="1968" spans="1:16" ht="60">
      <c r="A1968" s="21" t="s">
        <v>2750</v>
      </c>
      <c r="B1968" s="21" t="s">
        <v>1313</v>
      </c>
      <c r="C1968" s="24" t="s">
        <v>608</v>
      </c>
      <c r="D1968" s="22">
        <v>0</v>
      </c>
      <c r="E1968" s="22">
        <v>0</v>
      </c>
      <c r="F1968" s="24" t="s">
        <v>120</v>
      </c>
      <c r="G1968" s="24" t="s">
        <v>2751</v>
      </c>
      <c r="H1968" s="24">
        <v>3</v>
      </c>
      <c r="I1968" s="24" t="s">
        <v>1305</v>
      </c>
      <c r="J1968" s="24" t="s">
        <v>3021</v>
      </c>
      <c r="K1968" s="85">
        <v>26.41</v>
      </c>
      <c r="L1968" s="24">
        <v>1.01</v>
      </c>
      <c r="M1968" s="25">
        <f t="shared" si="49"/>
        <v>15</v>
      </c>
      <c r="N1968" s="25">
        <f t="shared" si="50"/>
        <v>-13.99</v>
      </c>
      <c r="O1968" s="24">
        <f>SUMPRODUCT(TEXT(N1968-{0,5,15,25,35},"0;\0")*{0,2,3,3,7})</f>
        <v>0</v>
      </c>
      <c r="P1968" s="24"/>
    </row>
    <row r="1969" spans="1:16" ht="36">
      <c r="A1969" s="21" t="s">
        <v>2750</v>
      </c>
      <c r="B1969" s="24" t="s">
        <v>1314</v>
      </c>
      <c r="C1969" s="24" t="s">
        <v>608</v>
      </c>
      <c r="D1969" s="22">
        <v>0</v>
      </c>
      <c r="E1969" s="22">
        <v>0</v>
      </c>
      <c r="F1969" s="24" t="s">
        <v>120</v>
      </c>
      <c r="G1969" s="24" t="s">
        <v>2751</v>
      </c>
      <c r="H1969" s="24">
        <v>3</v>
      </c>
      <c r="I1969" s="24" t="s">
        <v>1305</v>
      </c>
      <c r="J1969" s="24" t="s">
        <v>3021</v>
      </c>
      <c r="K1969" s="85">
        <v>26.41</v>
      </c>
      <c r="L1969" s="24">
        <v>1.01</v>
      </c>
      <c r="M1969" s="25">
        <f t="shared" si="49"/>
        <v>15</v>
      </c>
      <c r="N1969" s="25">
        <f t="shared" si="50"/>
        <v>-13.99</v>
      </c>
      <c r="O1969" s="24">
        <f>SUMPRODUCT(TEXT(N1969-{0,5,15,25,35},"0;\0")*{0,2,3,3,7})</f>
        <v>0</v>
      </c>
      <c r="P1969" s="24"/>
    </row>
    <row r="1970" spans="1:16" ht="36">
      <c r="A1970" s="21" t="s">
        <v>2750</v>
      </c>
      <c r="B1970" s="24" t="s">
        <v>1315</v>
      </c>
      <c r="C1970" s="24" t="s">
        <v>608</v>
      </c>
      <c r="D1970" s="22">
        <v>0</v>
      </c>
      <c r="E1970" s="22">
        <v>0</v>
      </c>
      <c r="F1970" s="24" t="s">
        <v>120</v>
      </c>
      <c r="G1970" s="24" t="s">
        <v>2751</v>
      </c>
      <c r="H1970" s="24">
        <v>3</v>
      </c>
      <c r="I1970" s="24" t="s">
        <v>1305</v>
      </c>
      <c r="J1970" s="24" t="s">
        <v>3021</v>
      </c>
      <c r="K1970" s="85">
        <v>26.41</v>
      </c>
      <c r="L1970" s="24">
        <v>1.01</v>
      </c>
      <c r="M1970" s="25">
        <f t="shared" si="49"/>
        <v>15</v>
      </c>
      <c r="N1970" s="25">
        <f t="shared" si="50"/>
        <v>-13.99</v>
      </c>
      <c r="O1970" s="24">
        <f>SUMPRODUCT(TEXT(N1970-{0,5,15,25,35},"0;\0")*{0,2,3,3,7})</f>
        <v>0</v>
      </c>
      <c r="P1970" s="24"/>
    </row>
    <row r="1971" spans="1:16" ht="36">
      <c r="A1971" s="21" t="s">
        <v>2750</v>
      </c>
      <c r="B1971" s="24" t="s">
        <v>1316</v>
      </c>
      <c r="C1971" s="24" t="s">
        <v>608</v>
      </c>
      <c r="D1971" s="22">
        <v>0</v>
      </c>
      <c r="E1971" s="22">
        <v>0</v>
      </c>
      <c r="F1971" s="24" t="s">
        <v>120</v>
      </c>
      <c r="G1971" s="24" t="s">
        <v>2751</v>
      </c>
      <c r="H1971" s="24">
        <v>3</v>
      </c>
      <c r="I1971" s="24" t="s">
        <v>1305</v>
      </c>
      <c r="J1971" s="24" t="s">
        <v>3021</v>
      </c>
      <c r="K1971" s="85">
        <v>26.41</v>
      </c>
      <c r="L1971" s="24">
        <v>1.01</v>
      </c>
      <c r="M1971" s="25">
        <f t="shared" si="49"/>
        <v>15</v>
      </c>
      <c r="N1971" s="25">
        <f t="shared" si="50"/>
        <v>-13.99</v>
      </c>
      <c r="O1971" s="24">
        <f>SUMPRODUCT(TEXT(N1971-{0,5,15,25,35},"0;\0")*{0,2,3,3,7})</f>
        <v>0</v>
      </c>
      <c r="P1971" s="24"/>
    </row>
    <row r="1972" spans="1:16" ht="48">
      <c r="A1972" s="21" t="s">
        <v>2750</v>
      </c>
      <c r="B1972" s="24" t="s">
        <v>1317</v>
      </c>
      <c r="C1972" s="24" t="s">
        <v>608</v>
      </c>
      <c r="D1972" s="22">
        <v>0</v>
      </c>
      <c r="E1972" s="22">
        <v>0</v>
      </c>
      <c r="F1972" s="24" t="s">
        <v>120</v>
      </c>
      <c r="G1972" s="24" t="s">
        <v>2751</v>
      </c>
      <c r="H1972" s="24">
        <v>3</v>
      </c>
      <c r="I1972" s="24" t="s">
        <v>1305</v>
      </c>
      <c r="J1972" s="24" t="s">
        <v>3021</v>
      </c>
      <c r="K1972" s="85">
        <v>26.41</v>
      </c>
      <c r="L1972" s="24">
        <v>1.01</v>
      </c>
      <c r="M1972" s="25">
        <f t="shared" si="49"/>
        <v>15</v>
      </c>
      <c r="N1972" s="25">
        <f t="shared" si="50"/>
        <v>-13.99</v>
      </c>
      <c r="O1972" s="24">
        <f>SUMPRODUCT(TEXT(N1972-{0,5,15,25,35},"0;\0")*{0,2,3,3,7})</f>
        <v>0</v>
      </c>
      <c r="P1972" s="24"/>
    </row>
    <row r="1973" spans="1:16" ht="24">
      <c r="A1973" s="21" t="s">
        <v>2750</v>
      </c>
      <c r="B1973" s="24" t="s">
        <v>1318</v>
      </c>
      <c r="C1973" s="24" t="s">
        <v>608</v>
      </c>
      <c r="D1973" s="22">
        <v>0</v>
      </c>
      <c r="E1973" s="22">
        <v>0</v>
      </c>
      <c r="F1973" s="24" t="s">
        <v>120</v>
      </c>
      <c r="G1973" s="24" t="s">
        <v>2751</v>
      </c>
      <c r="H1973" s="24">
        <v>3</v>
      </c>
      <c r="I1973" s="24" t="s">
        <v>1305</v>
      </c>
      <c r="J1973" s="24" t="s">
        <v>3021</v>
      </c>
      <c r="K1973" s="85">
        <v>26.41</v>
      </c>
      <c r="L1973" s="24">
        <v>1.01</v>
      </c>
      <c r="M1973" s="25">
        <f t="shared" si="49"/>
        <v>15</v>
      </c>
      <c r="N1973" s="25">
        <f t="shared" si="50"/>
        <v>-13.99</v>
      </c>
      <c r="O1973" s="24">
        <f>SUMPRODUCT(TEXT(N1973-{0,5,15,25,35},"0;\0")*{0,2,3,3,7})</f>
        <v>0</v>
      </c>
      <c r="P1973" s="24"/>
    </row>
    <row r="1974" spans="1:16" ht="48">
      <c r="A1974" s="21" t="s">
        <v>2750</v>
      </c>
      <c r="B1974" s="24" t="s">
        <v>1319</v>
      </c>
      <c r="C1974" s="24" t="s">
        <v>608</v>
      </c>
      <c r="D1974" s="22">
        <v>0</v>
      </c>
      <c r="E1974" s="22">
        <v>0</v>
      </c>
      <c r="F1974" s="24" t="s">
        <v>120</v>
      </c>
      <c r="G1974" s="24" t="s">
        <v>2751</v>
      </c>
      <c r="H1974" s="24">
        <v>3</v>
      </c>
      <c r="I1974" s="24" t="s">
        <v>1305</v>
      </c>
      <c r="J1974" s="24" t="s">
        <v>3021</v>
      </c>
      <c r="K1974" s="85">
        <v>26.41</v>
      </c>
      <c r="L1974" s="24">
        <v>1.01</v>
      </c>
      <c r="M1974" s="25">
        <f t="shared" si="49"/>
        <v>15</v>
      </c>
      <c r="N1974" s="25">
        <f t="shared" si="50"/>
        <v>-13.99</v>
      </c>
      <c r="O1974" s="24">
        <f>SUMPRODUCT(TEXT(N1974-{0,5,15,25,35},"0;\0")*{0,2,3,3,7})</f>
        <v>0</v>
      </c>
      <c r="P1974" s="24"/>
    </row>
    <row r="1975" spans="1:16" ht="24">
      <c r="A1975" s="21" t="s">
        <v>2750</v>
      </c>
      <c r="B1975" s="24" t="s">
        <v>1320</v>
      </c>
      <c r="C1975" s="24" t="s">
        <v>608</v>
      </c>
      <c r="D1975" s="22">
        <v>0</v>
      </c>
      <c r="E1975" s="22">
        <v>0</v>
      </c>
      <c r="F1975" s="24" t="s">
        <v>120</v>
      </c>
      <c r="G1975" s="24" t="s">
        <v>2751</v>
      </c>
      <c r="H1975" s="24">
        <v>3</v>
      </c>
      <c r="I1975" s="24" t="s">
        <v>1305</v>
      </c>
      <c r="J1975" s="24" t="s">
        <v>3021</v>
      </c>
      <c r="K1975" s="85">
        <v>26.41</v>
      </c>
      <c r="L1975" s="24">
        <v>1.01</v>
      </c>
      <c r="M1975" s="25">
        <f t="shared" si="49"/>
        <v>15</v>
      </c>
      <c r="N1975" s="25">
        <f t="shared" si="50"/>
        <v>-13.99</v>
      </c>
      <c r="O1975" s="24">
        <f>SUMPRODUCT(TEXT(N1975-{0,5,15,25,35},"0;\0")*{0,2,3,3,7})</f>
        <v>0</v>
      </c>
      <c r="P1975" s="24"/>
    </row>
    <row r="1976" spans="1:16" ht="36">
      <c r="A1976" s="21" t="s">
        <v>2750</v>
      </c>
      <c r="B1976" s="24" t="s">
        <v>1321</v>
      </c>
      <c r="C1976" s="24" t="s">
        <v>608</v>
      </c>
      <c r="D1976" s="22">
        <v>0</v>
      </c>
      <c r="E1976" s="22">
        <v>0</v>
      </c>
      <c r="F1976" s="24" t="s">
        <v>120</v>
      </c>
      <c r="G1976" s="24" t="s">
        <v>2751</v>
      </c>
      <c r="H1976" s="24">
        <v>3</v>
      </c>
      <c r="I1976" s="24" t="s">
        <v>1305</v>
      </c>
      <c r="J1976" s="24" t="s">
        <v>3021</v>
      </c>
      <c r="K1976" s="85">
        <v>26.41</v>
      </c>
      <c r="L1976" s="24">
        <v>1.01</v>
      </c>
      <c r="M1976" s="25">
        <f t="shared" si="49"/>
        <v>15</v>
      </c>
      <c r="N1976" s="25">
        <f t="shared" si="50"/>
        <v>-13.99</v>
      </c>
      <c r="O1976" s="24">
        <f>SUMPRODUCT(TEXT(N1976-{0,5,15,25,35},"0;\0")*{0,2,3,3,7})</f>
        <v>0</v>
      </c>
      <c r="P1976" s="24"/>
    </row>
    <row r="1977" spans="1:16" ht="36">
      <c r="A1977" s="21" t="s">
        <v>2750</v>
      </c>
      <c r="B1977" s="24" t="s">
        <v>1322</v>
      </c>
      <c r="C1977" s="24" t="s">
        <v>608</v>
      </c>
      <c r="D1977" s="22">
        <v>0</v>
      </c>
      <c r="E1977" s="22">
        <v>0</v>
      </c>
      <c r="F1977" s="24" t="s">
        <v>120</v>
      </c>
      <c r="G1977" s="24" t="s">
        <v>2751</v>
      </c>
      <c r="H1977" s="24">
        <v>3</v>
      </c>
      <c r="I1977" s="24" t="s">
        <v>1305</v>
      </c>
      <c r="J1977" s="24" t="s">
        <v>3021</v>
      </c>
      <c r="K1977" s="85">
        <v>26.41</v>
      </c>
      <c r="L1977" s="24">
        <v>1.01</v>
      </c>
      <c r="M1977" s="25">
        <f t="shared" si="49"/>
        <v>15</v>
      </c>
      <c r="N1977" s="25">
        <f t="shared" si="50"/>
        <v>-13.99</v>
      </c>
      <c r="O1977" s="24">
        <f>SUMPRODUCT(TEXT(N1977-{0,5,15,25,35},"0;\0")*{0,2,3,3,7})</f>
        <v>0</v>
      </c>
      <c r="P1977" s="24"/>
    </row>
    <row r="1978" spans="1:16" ht="48">
      <c r="A1978" s="21" t="s">
        <v>2750</v>
      </c>
      <c r="B1978" s="24" t="s">
        <v>1323</v>
      </c>
      <c r="C1978" s="24" t="s">
        <v>608</v>
      </c>
      <c r="D1978" s="22">
        <v>0</v>
      </c>
      <c r="E1978" s="22">
        <v>0</v>
      </c>
      <c r="F1978" s="24" t="s">
        <v>120</v>
      </c>
      <c r="G1978" s="24" t="s">
        <v>2751</v>
      </c>
      <c r="H1978" s="24">
        <v>3</v>
      </c>
      <c r="I1978" s="24" t="s">
        <v>1305</v>
      </c>
      <c r="J1978" s="24" t="s">
        <v>3021</v>
      </c>
      <c r="K1978" s="85">
        <v>26.41</v>
      </c>
      <c r="L1978" s="24">
        <v>1.01</v>
      </c>
      <c r="M1978" s="25">
        <f t="shared" si="49"/>
        <v>15</v>
      </c>
      <c r="N1978" s="25">
        <f t="shared" si="50"/>
        <v>-13.99</v>
      </c>
      <c r="O1978" s="24">
        <f>SUMPRODUCT(TEXT(N1978-{0,5,15,25,35},"0;\0")*{0,2,3,3,7})</f>
        <v>0</v>
      </c>
      <c r="P1978" s="24"/>
    </row>
    <row r="1979" spans="1:16" ht="48">
      <c r="A1979" s="21" t="s">
        <v>2750</v>
      </c>
      <c r="B1979" s="24" t="s">
        <v>1324</v>
      </c>
      <c r="C1979" s="24" t="s">
        <v>608</v>
      </c>
      <c r="D1979" s="22">
        <v>0</v>
      </c>
      <c r="E1979" s="22">
        <v>0</v>
      </c>
      <c r="F1979" s="24" t="s">
        <v>120</v>
      </c>
      <c r="G1979" s="24" t="s">
        <v>2751</v>
      </c>
      <c r="H1979" s="24">
        <v>3</v>
      </c>
      <c r="I1979" s="24" t="s">
        <v>1305</v>
      </c>
      <c r="J1979" s="24" t="s">
        <v>3021</v>
      </c>
      <c r="K1979" s="85">
        <v>26.41</v>
      </c>
      <c r="L1979" s="24">
        <v>1.01</v>
      </c>
      <c r="M1979" s="25">
        <f t="shared" si="49"/>
        <v>15</v>
      </c>
      <c r="N1979" s="25">
        <f t="shared" si="50"/>
        <v>-13.99</v>
      </c>
      <c r="O1979" s="24">
        <f>SUMPRODUCT(TEXT(N1979-{0,5,15,25,35},"0;\0")*{0,2,3,3,7})</f>
        <v>0</v>
      </c>
      <c r="P1979" s="24"/>
    </row>
    <row r="1980" spans="1:16" ht="24">
      <c r="A1980" s="21" t="s">
        <v>2750</v>
      </c>
      <c r="B1980" s="24" t="s">
        <v>1325</v>
      </c>
      <c r="C1980" s="24" t="s">
        <v>608</v>
      </c>
      <c r="D1980" s="22">
        <v>0</v>
      </c>
      <c r="E1980" s="22">
        <v>0</v>
      </c>
      <c r="F1980" s="24" t="s">
        <v>120</v>
      </c>
      <c r="G1980" s="24" t="s">
        <v>2751</v>
      </c>
      <c r="H1980" s="24">
        <v>3</v>
      </c>
      <c r="I1980" s="24" t="s">
        <v>1305</v>
      </c>
      <c r="J1980" s="24" t="s">
        <v>3021</v>
      </c>
      <c r="K1980" s="85">
        <v>26.41</v>
      </c>
      <c r="L1980" s="24">
        <v>1.01</v>
      </c>
      <c r="M1980" s="25">
        <f t="shared" si="49"/>
        <v>15</v>
      </c>
      <c r="N1980" s="25">
        <f t="shared" si="50"/>
        <v>-13.99</v>
      </c>
      <c r="O1980" s="24">
        <f>SUMPRODUCT(TEXT(N1980-{0,5,15,25,35},"0;\0")*{0,2,3,3,7})</f>
        <v>0</v>
      </c>
      <c r="P1980" s="24"/>
    </row>
    <row r="1981" spans="1:16" ht="24">
      <c r="A1981" s="21" t="s">
        <v>2750</v>
      </c>
      <c r="B1981" s="21" t="s">
        <v>1326</v>
      </c>
      <c r="C1981" s="24" t="s">
        <v>608</v>
      </c>
      <c r="D1981" s="22">
        <v>0</v>
      </c>
      <c r="E1981" s="22">
        <v>0</v>
      </c>
      <c r="F1981" s="24" t="s">
        <v>120</v>
      </c>
      <c r="G1981" s="24" t="s">
        <v>2751</v>
      </c>
      <c r="H1981" s="24">
        <v>3</v>
      </c>
      <c r="I1981" s="24" t="s">
        <v>1305</v>
      </c>
      <c r="J1981" s="24" t="s">
        <v>3021</v>
      </c>
      <c r="K1981" s="85">
        <v>26.41</v>
      </c>
      <c r="L1981" s="24">
        <v>1.01</v>
      </c>
      <c r="M1981" s="25">
        <f t="shared" si="49"/>
        <v>15</v>
      </c>
      <c r="N1981" s="25">
        <f t="shared" si="50"/>
        <v>-13.99</v>
      </c>
      <c r="O1981" s="24">
        <f>SUMPRODUCT(TEXT(N1981-{0,5,15,25,35},"0;\0")*{0,2,3,3,7})</f>
        <v>0</v>
      </c>
      <c r="P1981" s="24"/>
    </row>
    <row r="1982" spans="1:16" ht="24">
      <c r="A1982" s="21" t="s">
        <v>2750</v>
      </c>
      <c r="B1982" s="21" t="s">
        <v>1327</v>
      </c>
      <c r="C1982" s="24" t="s">
        <v>608</v>
      </c>
      <c r="D1982" s="22">
        <v>0</v>
      </c>
      <c r="E1982" s="22">
        <v>0</v>
      </c>
      <c r="F1982" s="24" t="s">
        <v>120</v>
      </c>
      <c r="G1982" s="24" t="s">
        <v>2751</v>
      </c>
      <c r="H1982" s="24">
        <v>3</v>
      </c>
      <c r="I1982" s="24" t="s">
        <v>1305</v>
      </c>
      <c r="J1982" s="24" t="s">
        <v>3021</v>
      </c>
      <c r="K1982" s="85">
        <v>26.41</v>
      </c>
      <c r="L1982" s="24">
        <v>1.01</v>
      </c>
      <c r="M1982" s="25">
        <f t="shared" si="49"/>
        <v>15</v>
      </c>
      <c r="N1982" s="25">
        <f t="shared" si="50"/>
        <v>-13.99</v>
      </c>
      <c r="O1982" s="24">
        <f>SUMPRODUCT(TEXT(N1982-{0,5,15,25,35},"0;\0")*{0,2,3,3,7})</f>
        <v>0</v>
      </c>
      <c r="P1982" s="24"/>
    </row>
    <row r="1983" spans="1:16" ht="48">
      <c r="A1983" s="21" t="s">
        <v>2750</v>
      </c>
      <c r="B1983" s="21" t="s">
        <v>1328</v>
      </c>
      <c r="C1983" s="24" t="s">
        <v>608</v>
      </c>
      <c r="D1983" s="22">
        <v>0</v>
      </c>
      <c r="E1983" s="22">
        <v>0</v>
      </c>
      <c r="F1983" s="24" t="s">
        <v>120</v>
      </c>
      <c r="G1983" s="24" t="s">
        <v>2751</v>
      </c>
      <c r="H1983" s="24">
        <v>3</v>
      </c>
      <c r="I1983" s="24" t="s">
        <v>1305</v>
      </c>
      <c r="J1983" s="24" t="s">
        <v>3021</v>
      </c>
      <c r="K1983" s="85">
        <v>26.41</v>
      </c>
      <c r="L1983" s="24">
        <v>1.01</v>
      </c>
      <c r="M1983" s="25">
        <f t="shared" si="49"/>
        <v>15</v>
      </c>
      <c r="N1983" s="25">
        <f t="shared" si="50"/>
        <v>-13.99</v>
      </c>
      <c r="O1983" s="24">
        <f>SUMPRODUCT(TEXT(N1983-{0,5,15,25,35},"0;\0")*{0,2,3,3,7})</f>
        <v>0</v>
      </c>
      <c r="P1983" s="24"/>
    </row>
    <row r="1984" spans="1:16" ht="36">
      <c r="A1984" s="21" t="s">
        <v>2750</v>
      </c>
      <c r="B1984" s="21" t="s">
        <v>1329</v>
      </c>
      <c r="C1984" s="24" t="s">
        <v>608</v>
      </c>
      <c r="D1984" s="22">
        <v>0</v>
      </c>
      <c r="E1984" s="22">
        <v>0</v>
      </c>
      <c r="F1984" s="24" t="s">
        <v>120</v>
      </c>
      <c r="G1984" s="24" t="s">
        <v>2751</v>
      </c>
      <c r="H1984" s="24">
        <v>3</v>
      </c>
      <c r="I1984" s="24" t="s">
        <v>1305</v>
      </c>
      <c r="J1984" s="24" t="s">
        <v>3021</v>
      </c>
      <c r="K1984" s="85">
        <v>26.41</v>
      </c>
      <c r="L1984" s="24">
        <v>1.01</v>
      </c>
      <c r="M1984" s="25">
        <f t="shared" si="49"/>
        <v>15</v>
      </c>
      <c r="N1984" s="25">
        <f t="shared" si="50"/>
        <v>-13.99</v>
      </c>
      <c r="O1984" s="24">
        <f>SUMPRODUCT(TEXT(N1984-{0,5,15,25,35},"0;\0")*{0,2,3,3,7})</f>
        <v>0</v>
      </c>
      <c r="P1984" s="24"/>
    </row>
    <row r="1985" spans="1:16" ht="24">
      <c r="A1985" s="21" t="s">
        <v>3022</v>
      </c>
      <c r="B1985" s="22" t="s">
        <v>1330</v>
      </c>
      <c r="C1985" s="22">
        <v>20190209</v>
      </c>
      <c r="D1985" s="22">
        <v>4</v>
      </c>
      <c r="E1985" s="22">
        <v>0</v>
      </c>
      <c r="F1985" s="22" t="s">
        <v>88</v>
      </c>
      <c r="G1985" s="24" t="s">
        <v>911</v>
      </c>
      <c r="H1985" s="24">
        <v>6</v>
      </c>
      <c r="I1985" s="24">
        <v>611</v>
      </c>
      <c r="J1985" s="24" t="s">
        <v>3023</v>
      </c>
      <c r="K1985" s="85">
        <v>71.55</v>
      </c>
      <c r="L1985" s="24">
        <v>15</v>
      </c>
      <c r="M1985" s="25">
        <f>15+8*D1985/3+8*(E1985/2)/3</f>
        <v>25.666666666666664</v>
      </c>
      <c r="N1985" s="25">
        <f t="shared" si="50"/>
        <v>-10.666666666666664</v>
      </c>
      <c r="O1985" s="24">
        <f>SUMPRODUCT(TEXT(N1985-{0,5,15,25,35},"0;\0")*{0,2,3,3,7})</f>
        <v>0</v>
      </c>
      <c r="P1985" s="24"/>
    </row>
    <row r="1986" spans="1:16" ht="24">
      <c r="A1986" s="21" t="s">
        <v>3022</v>
      </c>
      <c r="B1986" s="22" t="s">
        <v>1331</v>
      </c>
      <c r="C1986" s="24" t="s">
        <v>608</v>
      </c>
      <c r="D1986" s="22">
        <v>0</v>
      </c>
      <c r="E1986" s="22">
        <v>0</v>
      </c>
      <c r="F1986" s="22" t="s">
        <v>88</v>
      </c>
      <c r="G1986" s="24" t="s">
        <v>911</v>
      </c>
      <c r="H1986" s="24">
        <v>6</v>
      </c>
      <c r="I1986" s="24">
        <v>604</v>
      </c>
      <c r="J1986" s="24" t="s">
        <v>3023</v>
      </c>
      <c r="K1986" s="85">
        <v>71.55</v>
      </c>
      <c r="L1986" s="24">
        <v>15</v>
      </c>
      <c r="M1986" s="25">
        <f>15+8*D1986/3+8*(E1986/2)/3</f>
        <v>15</v>
      </c>
      <c r="N1986" s="25">
        <f t="shared" si="50"/>
        <v>0</v>
      </c>
      <c r="O1986" s="24">
        <f>SUMPRODUCT(TEXT(N1986-{0,5,15,25,35},"0;\0")*{0,2,3,3,7})</f>
        <v>0</v>
      </c>
      <c r="P1986" s="24"/>
    </row>
    <row r="1987" spans="1:16" ht="24">
      <c r="A1987" s="21" t="s">
        <v>3024</v>
      </c>
      <c r="B1987" s="22" t="s">
        <v>1332</v>
      </c>
      <c r="C1987" s="24" t="s">
        <v>608</v>
      </c>
      <c r="D1987" s="22">
        <v>2</v>
      </c>
      <c r="E1987" s="22">
        <v>0</v>
      </c>
      <c r="F1987" s="22" t="s">
        <v>88</v>
      </c>
      <c r="G1987" s="24" t="s">
        <v>911</v>
      </c>
      <c r="H1987" s="24">
        <v>6</v>
      </c>
      <c r="I1987" s="24">
        <v>611</v>
      </c>
      <c r="J1987" s="24" t="s">
        <v>3025</v>
      </c>
      <c r="K1987" s="85">
        <v>71.55</v>
      </c>
      <c r="L1987" s="24">
        <v>24.33</v>
      </c>
      <c r="M1987" s="25">
        <f>15+8*D1987/3+8*(E1987/2)/3</f>
        <v>20.333333333333332</v>
      </c>
      <c r="N1987" s="25">
        <f t="shared" si="50"/>
        <v>3.9966666666666661</v>
      </c>
      <c r="O1987" s="24">
        <f>SUMPRODUCT(TEXT(N1987-{0,5,15,25,35},"0;\0")*{0,2,3,3,7})</f>
        <v>0</v>
      </c>
      <c r="P1987" s="24"/>
    </row>
    <row r="1988" spans="1:16" ht="24">
      <c r="A1988" s="21" t="s">
        <v>3024</v>
      </c>
      <c r="B1988" s="22" t="s">
        <v>1333</v>
      </c>
      <c r="C1988" s="22">
        <v>20070037</v>
      </c>
      <c r="D1988" s="22">
        <v>8</v>
      </c>
      <c r="E1988" s="22">
        <v>6</v>
      </c>
      <c r="F1988" s="22" t="s">
        <v>88</v>
      </c>
      <c r="G1988" s="24" t="s">
        <v>911</v>
      </c>
      <c r="H1988" s="24">
        <v>6</v>
      </c>
      <c r="I1988" s="24">
        <v>604</v>
      </c>
      <c r="J1988" s="24" t="s">
        <v>3025</v>
      </c>
      <c r="K1988" s="85">
        <v>71.56</v>
      </c>
      <c r="L1988" s="24">
        <v>36.33</v>
      </c>
      <c r="M1988" s="25">
        <f>15+8*D1988/3+8*(E1988/2)/3</f>
        <v>44.333333333333329</v>
      </c>
      <c r="N1988" s="25">
        <f t="shared" si="50"/>
        <v>-8.0033333333333303</v>
      </c>
      <c r="O1988" s="24">
        <f>SUMPRODUCT(TEXT(N1988-{0,5,15,25,35},"0;\0")*{0,2,3,3,7})</f>
        <v>0</v>
      </c>
      <c r="P1988" s="24"/>
    </row>
    <row r="1989" spans="1:16" ht="24">
      <c r="A1989" s="21" t="s">
        <v>3024</v>
      </c>
      <c r="B1989" s="22" t="s">
        <v>1334</v>
      </c>
      <c r="C1989" s="22">
        <v>20080021</v>
      </c>
      <c r="D1989" s="22">
        <v>9</v>
      </c>
      <c r="E1989" s="22">
        <v>20</v>
      </c>
      <c r="F1989" s="22" t="s">
        <v>88</v>
      </c>
      <c r="G1989" s="24" t="s">
        <v>911</v>
      </c>
      <c r="H1989" s="24">
        <v>6</v>
      </c>
      <c r="I1989" s="24">
        <v>604</v>
      </c>
      <c r="J1989" s="24" t="s">
        <v>2752</v>
      </c>
      <c r="K1989" s="85">
        <v>71.56</v>
      </c>
      <c r="L1989" s="24">
        <v>20.329999999999998</v>
      </c>
      <c r="M1989" s="25">
        <f>15+8*D1989/3+8*(E1989/2)/3</f>
        <v>65.666666666666671</v>
      </c>
      <c r="N1989" s="25">
        <f t="shared" si="50"/>
        <v>-45.336666666666673</v>
      </c>
      <c r="O1989" s="24">
        <f>SUMPRODUCT(TEXT(N1989-{0,5,15,25,35},"0;\0")*{0,2,3,3,7})</f>
        <v>0</v>
      </c>
      <c r="P1989" s="24"/>
    </row>
    <row r="1990" spans="1:16" ht="24">
      <c r="A1990" s="21" t="s">
        <v>2753</v>
      </c>
      <c r="B1990" s="51" t="s">
        <v>1335</v>
      </c>
      <c r="C1990" s="24">
        <v>20000038</v>
      </c>
      <c r="D1990" s="52">
        <v>5</v>
      </c>
      <c r="E1990" s="52">
        <v>7</v>
      </c>
      <c r="F1990" s="22" t="s">
        <v>120</v>
      </c>
      <c r="G1990" s="24" t="s">
        <v>375</v>
      </c>
      <c r="H1990" s="24">
        <v>4</v>
      </c>
      <c r="I1990" s="53">
        <v>466</v>
      </c>
      <c r="J1990" s="53" t="s">
        <v>1336</v>
      </c>
      <c r="K1990" s="89">
        <v>25.86</v>
      </c>
      <c r="L1990" s="54">
        <v>2.59</v>
      </c>
      <c r="M1990" s="25">
        <f t="shared" ref="M1990:M2032" si="51">15+4*D1990/3+4*(E1990/2)/3</f>
        <v>26.333333333333336</v>
      </c>
      <c r="N1990" s="25">
        <f>L1990-M1990</f>
        <v>-23.743333333333336</v>
      </c>
      <c r="O1990" s="24">
        <f>SUMPRODUCT(TEXT(N1990-{0,5,15,25,35},"0;\0")*{0,2,3,3,7})</f>
        <v>0</v>
      </c>
      <c r="P1990" s="24"/>
    </row>
    <row r="1991" spans="1:16" ht="24">
      <c r="A1991" s="21" t="s">
        <v>2754</v>
      </c>
      <c r="B1991" s="51" t="s">
        <v>2755</v>
      </c>
      <c r="C1991" s="24">
        <v>20040043</v>
      </c>
      <c r="D1991" s="52">
        <v>8</v>
      </c>
      <c r="E1991" s="52">
        <v>5</v>
      </c>
      <c r="F1991" s="22" t="s">
        <v>120</v>
      </c>
      <c r="G1991" s="24" t="s">
        <v>375</v>
      </c>
      <c r="H1991" s="24">
        <v>4</v>
      </c>
      <c r="I1991" s="53">
        <v>466</v>
      </c>
      <c r="J1991" s="53" t="s">
        <v>1336</v>
      </c>
      <c r="K1991" s="89">
        <v>25.86</v>
      </c>
      <c r="L1991" s="54">
        <v>2.59</v>
      </c>
      <c r="M1991" s="25">
        <f t="shared" si="51"/>
        <v>28.999999999999996</v>
      </c>
      <c r="N1991" s="25">
        <f t="shared" ref="N1991:N2032" si="52">L1991-M1991</f>
        <v>-26.409999999999997</v>
      </c>
      <c r="O1991" s="24">
        <f>SUMPRODUCT(TEXT(N1991-{0,5,15,25,35},"0;\0")*{0,2,3,3,7})</f>
        <v>0</v>
      </c>
      <c r="P1991" s="24"/>
    </row>
    <row r="1992" spans="1:16" ht="24">
      <c r="A1992" s="21" t="s">
        <v>2754</v>
      </c>
      <c r="B1992" s="51" t="s">
        <v>1337</v>
      </c>
      <c r="C1992" s="24">
        <v>20090075</v>
      </c>
      <c r="D1992" s="52">
        <v>0</v>
      </c>
      <c r="E1992" s="52">
        <v>2</v>
      </c>
      <c r="F1992" s="22" t="s">
        <v>120</v>
      </c>
      <c r="G1992" s="24" t="s">
        <v>375</v>
      </c>
      <c r="H1992" s="24">
        <v>4</v>
      </c>
      <c r="I1992" s="53">
        <v>466</v>
      </c>
      <c r="J1992" s="53" t="s">
        <v>1336</v>
      </c>
      <c r="K1992" s="89">
        <v>25.86</v>
      </c>
      <c r="L1992" s="54">
        <v>2.59</v>
      </c>
      <c r="M1992" s="25">
        <f t="shared" si="51"/>
        <v>16.333333333333332</v>
      </c>
      <c r="N1992" s="25">
        <f t="shared" si="52"/>
        <v>-13.743333333333332</v>
      </c>
      <c r="O1992" s="24">
        <f>SUMPRODUCT(TEXT(N1992-{0,5,15,25,35},"0;\0")*{0,2,3,3,7})</f>
        <v>0</v>
      </c>
      <c r="P1992" s="24"/>
    </row>
    <row r="1993" spans="1:16" ht="24">
      <c r="A1993" s="21" t="s">
        <v>2756</v>
      </c>
      <c r="B1993" s="51" t="s">
        <v>1338</v>
      </c>
      <c r="C1993" s="24">
        <v>20070105</v>
      </c>
      <c r="D1993" s="52">
        <v>6</v>
      </c>
      <c r="E1993" s="52">
        <v>5</v>
      </c>
      <c r="F1993" s="22" t="s">
        <v>120</v>
      </c>
      <c r="G1993" s="24" t="s">
        <v>375</v>
      </c>
      <c r="H1993" s="24">
        <v>4</v>
      </c>
      <c r="I1993" s="53">
        <v>466</v>
      </c>
      <c r="J1993" s="53" t="s">
        <v>1336</v>
      </c>
      <c r="K1993" s="89">
        <v>25.86</v>
      </c>
      <c r="L1993" s="54">
        <v>2.59</v>
      </c>
      <c r="M1993" s="25">
        <f t="shared" si="51"/>
        <v>26.333333333333332</v>
      </c>
      <c r="N1993" s="25">
        <f t="shared" si="52"/>
        <v>-23.743333333333332</v>
      </c>
      <c r="O1993" s="24">
        <f>SUMPRODUCT(TEXT(N1993-{0,5,15,25,35},"0;\0")*{0,2,3,3,7})</f>
        <v>0</v>
      </c>
      <c r="P1993" s="24"/>
    </row>
    <row r="1994" spans="1:16" ht="24">
      <c r="A1994" s="21" t="s">
        <v>2757</v>
      </c>
      <c r="B1994" s="51" t="s">
        <v>2758</v>
      </c>
      <c r="C1994" s="24">
        <v>20030026</v>
      </c>
      <c r="D1994" s="52">
        <v>0</v>
      </c>
      <c r="E1994" s="52">
        <v>4</v>
      </c>
      <c r="F1994" s="22" t="s">
        <v>120</v>
      </c>
      <c r="G1994" s="24" t="s">
        <v>375</v>
      </c>
      <c r="H1994" s="24">
        <v>4</v>
      </c>
      <c r="I1994" s="53">
        <v>466</v>
      </c>
      <c r="J1994" s="53" t="s">
        <v>1336</v>
      </c>
      <c r="K1994" s="89">
        <v>25.86</v>
      </c>
      <c r="L1994" s="54">
        <v>2.59</v>
      </c>
      <c r="M1994" s="25">
        <f t="shared" si="51"/>
        <v>17.666666666666668</v>
      </c>
      <c r="N1994" s="25">
        <f t="shared" si="52"/>
        <v>-15.076666666666668</v>
      </c>
      <c r="O1994" s="24">
        <f>SUMPRODUCT(TEXT(N1994-{0,5,15,25,35},"0;\0")*{0,2,3,3,7})</f>
        <v>0</v>
      </c>
      <c r="P1994" s="24"/>
    </row>
    <row r="1995" spans="1:16" ht="24">
      <c r="A1995" s="21" t="s">
        <v>2757</v>
      </c>
      <c r="B1995" s="51" t="s">
        <v>2759</v>
      </c>
      <c r="C1995" s="24">
        <v>20040072</v>
      </c>
      <c r="D1995" s="52">
        <v>6</v>
      </c>
      <c r="E1995" s="52">
        <v>5</v>
      </c>
      <c r="F1995" s="22" t="s">
        <v>120</v>
      </c>
      <c r="G1995" s="24" t="s">
        <v>375</v>
      </c>
      <c r="H1995" s="24">
        <v>4</v>
      </c>
      <c r="I1995" s="53">
        <v>466</v>
      </c>
      <c r="J1995" s="53" t="s">
        <v>1336</v>
      </c>
      <c r="K1995" s="89">
        <v>25.86</v>
      </c>
      <c r="L1995" s="54">
        <v>2.59</v>
      </c>
      <c r="M1995" s="25">
        <f t="shared" si="51"/>
        <v>26.333333333333332</v>
      </c>
      <c r="N1995" s="25">
        <f t="shared" si="52"/>
        <v>-23.743333333333332</v>
      </c>
      <c r="O1995" s="24">
        <f>SUMPRODUCT(TEXT(N1995-{0,5,15,25,35},"0;\0")*{0,2,3,3,7})</f>
        <v>0</v>
      </c>
      <c r="P1995" s="24"/>
    </row>
    <row r="1996" spans="1:16" ht="24">
      <c r="A1996" s="21" t="s">
        <v>2757</v>
      </c>
      <c r="B1996" s="51" t="s">
        <v>1339</v>
      </c>
      <c r="C1996" s="24">
        <v>20070042</v>
      </c>
      <c r="D1996" s="52">
        <v>0</v>
      </c>
      <c r="E1996" s="52">
        <v>5</v>
      </c>
      <c r="F1996" s="22" t="s">
        <v>120</v>
      </c>
      <c r="G1996" s="24" t="s">
        <v>375</v>
      </c>
      <c r="H1996" s="24">
        <v>4</v>
      </c>
      <c r="I1996" s="53">
        <v>466</v>
      </c>
      <c r="J1996" s="53" t="s">
        <v>1336</v>
      </c>
      <c r="K1996" s="89">
        <v>25.86</v>
      </c>
      <c r="L1996" s="54">
        <v>2.59</v>
      </c>
      <c r="M1996" s="25">
        <f t="shared" si="51"/>
        <v>18.333333333333332</v>
      </c>
      <c r="N1996" s="25">
        <f t="shared" si="52"/>
        <v>-15.743333333333332</v>
      </c>
      <c r="O1996" s="24">
        <f>SUMPRODUCT(TEXT(N1996-{0,5,15,25,35},"0;\0")*{0,2,3,3,7})</f>
        <v>0</v>
      </c>
      <c r="P1996" s="24"/>
    </row>
    <row r="1997" spans="1:16" ht="24">
      <c r="A1997" s="21" t="s">
        <v>2760</v>
      </c>
      <c r="B1997" s="51" t="s">
        <v>1340</v>
      </c>
      <c r="C1997" s="24">
        <v>20000039</v>
      </c>
      <c r="D1997" s="52">
        <v>7</v>
      </c>
      <c r="E1997" s="52">
        <v>5</v>
      </c>
      <c r="F1997" s="22" t="s">
        <v>120</v>
      </c>
      <c r="G1997" s="24" t="s">
        <v>375</v>
      </c>
      <c r="H1997" s="24">
        <v>4</v>
      </c>
      <c r="I1997" s="53">
        <v>466</v>
      </c>
      <c r="J1997" s="53" t="s">
        <v>1336</v>
      </c>
      <c r="K1997" s="89">
        <v>25.86</v>
      </c>
      <c r="L1997" s="54">
        <v>2.59</v>
      </c>
      <c r="M1997" s="25">
        <f t="shared" si="51"/>
        <v>27.666666666666668</v>
      </c>
      <c r="N1997" s="25">
        <f t="shared" si="52"/>
        <v>-25.076666666666668</v>
      </c>
      <c r="O1997" s="24">
        <f>SUMPRODUCT(TEXT(N1997-{0,5,15,25,35},"0;\0")*{0,2,3,3,7})</f>
        <v>0</v>
      </c>
      <c r="P1997" s="24"/>
    </row>
    <row r="1998" spans="1:16" ht="24">
      <c r="A1998" s="21" t="s">
        <v>2761</v>
      </c>
      <c r="B1998" s="24" t="s">
        <v>2762</v>
      </c>
      <c r="C1998" s="24">
        <v>20170021</v>
      </c>
      <c r="D1998" s="52">
        <v>12</v>
      </c>
      <c r="E1998" s="52">
        <v>7</v>
      </c>
      <c r="F1998" s="22" t="s">
        <v>120</v>
      </c>
      <c r="G1998" s="24" t="s">
        <v>375</v>
      </c>
      <c r="H1998" s="24">
        <v>4</v>
      </c>
      <c r="I1998" s="53">
        <v>466</v>
      </c>
      <c r="J1998" s="53" t="s">
        <v>1336</v>
      </c>
      <c r="K1998" s="89">
        <v>25.86</v>
      </c>
      <c r="L1998" s="54">
        <v>2.59</v>
      </c>
      <c r="M1998" s="25">
        <f t="shared" si="51"/>
        <v>35.666666666666664</v>
      </c>
      <c r="N1998" s="25">
        <f t="shared" si="52"/>
        <v>-33.076666666666668</v>
      </c>
      <c r="O1998" s="24">
        <f>SUMPRODUCT(TEXT(N1998-{0,5,15,25,35},"0;\0")*{0,2,3,3,7})</f>
        <v>0</v>
      </c>
      <c r="P1998" s="24"/>
    </row>
    <row r="1999" spans="1:16" ht="24">
      <c r="A1999" s="21" t="s">
        <v>2761</v>
      </c>
      <c r="B1999" s="51" t="s">
        <v>1341</v>
      </c>
      <c r="C1999" s="29">
        <v>20200035</v>
      </c>
      <c r="D1999" s="52">
        <v>0</v>
      </c>
      <c r="E1999" s="52">
        <v>0</v>
      </c>
      <c r="F1999" s="22" t="s">
        <v>120</v>
      </c>
      <c r="G1999" s="24" t="s">
        <v>375</v>
      </c>
      <c r="H1999" s="24">
        <v>4</v>
      </c>
      <c r="I1999" s="53">
        <v>466</v>
      </c>
      <c r="J1999" s="53" t="s">
        <v>1336</v>
      </c>
      <c r="K1999" s="89">
        <v>25.86</v>
      </c>
      <c r="L1999" s="54">
        <v>2.59</v>
      </c>
      <c r="M1999" s="25">
        <f t="shared" si="51"/>
        <v>15</v>
      </c>
      <c r="N1999" s="25">
        <f t="shared" si="52"/>
        <v>-12.41</v>
      </c>
      <c r="O1999" s="24">
        <f>SUMPRODUCT(TEXT(N1999-{0,5,15,25,35},"0;\0")*{0,2,3,3,7})</f>
        <v>0</v>
      </c>
      <c r="P1999" s="24"/>
    </row>
    <row r="2000" spans="1:16" ht="24">
      <c r="A2000" s="21" t="s">
        <v>2763</v>
      </c>
      <c r="B2000" s="51" t="s">
        <v>1342</v>
      </c>
      <c r="C2000" s="24">
        <v>20050061</v>
      </c>
      <c r="D2000" s="52">
        <v>6</v>
      </c>
      <c r="E2000" s="52">
        <v>7</v>
      </c>
      <c r="F2000" s="22" t="s">
        <v>120</v>
      </c>
      <c r="G2000" s="24" t="s">
        <v>375</v>
      </c>
      <c r="H2000" s="24">
        <v>4</v>
      </c>
      <c r="I2000" s="24">
        <v>467</v>
      </c>
      <c r="J2000" s="24" t="s">
        <v>325</v>
      </c>
      <c r="K2000" s="85">
        <v>25.86</v>
      </c>
      <c r="L2000" s="54">
        <v>12.93</v>
      </c>
      <c r="M2000" s="25">
        <f t="shared" si="51"/>
        <v>27.666666666666668</v>
      </c>
      <c r="N2000" s="25">
        <f t="shared" si="52"/>
        <v>-14.736666666666668</v>
      </c>
      <c r="O2000" s="24">
        <f>SUMPRODUCT(TEXT(N2000-{0,5,15,25,35},"0;\0")*{0,2,3,3,7})</f>
        <v>0</v>
      </c>
      <c r="P2000" s="24"/>
    </row>
    <row r="2001" spans="1:16" ht="24">
      <c r="A2001" s="21" t="s">
        <v>2764</v>
      </c>
      <c r="B2001" s="24" t="s">
        <v>2765</v>
      </c>
      <c r="C2001" s="29">
        <v>20190050</v>
      </c>
      <c r="D2001" s="52">
        <v>2</v>
      </c>
      <c r="E2001" s="52">
        <v>5</v>
      </c>
      <c r="F2001" s="22" t="s">
        <v>120</v>
      </c>
      <c r="G2001" s="24" t="s">
        <v>375</v>
      </c>
      <c r="H2001" s="24">
        <v>4</v>
      </c>
      <c r="I2001" s="24">
        <v>465</v>
      </c>
      <c r="J2001" s="24" t="s">
        <v>325</v>
      </c>
      <c r="K2001" s="85">
        <v>25.86</v>
      </c>
      <c r="L2001" s="54">
        <v>12.93</v>
      </c>
      <c r="M2001" s="25">
        <f t="shared" si="51"/>
        <v>21</v>
      </c>
      <c r="N2001" s="25">
        <f t="shared" si="52"/>
        <v>-8.07</v>
      </c>
      <c r="O2001" s="24">
        <f>SUMPRODUCT(TEXT(N2001-{0,5,15,25,35},"0;\0")*{0,2,3,3,7})</f>
        <v>0</v>
      </c>
      <c r="P2001" s="24"/>
    </row>
    <row r="2002" spans="1:16" ht="24">
      <c r="A2002" s="21" t="s">
        <v>2764</v>
      </c>
      <c r="B2002" s="51" t="s">
        <v>1343</v>
      </c>
      <c r="C2002" s="24">
        <v>20150078</v>
      </c>
      <c r="D2002" s="52">
        <v>1</v>
      </c>
      <c r="E2002" s="52">
        <v>7</v>
      </c>
      <c r="F2002" s="22" t="s">
        <v>120</v>
      </c>
      <c r="G2002" s="24" t="s">
        <v>375</v>
      </c>
      <c r="H2002" s="24">
        <v>4</v>
      </c>
      <c r="I2002" s="53">
        <v>468</v>
      </c>
      <c r="J2002" s="53" t="s">
        <v>2766</v>
      </c>
      <c r="K2002" s="89">
        <v>25.86</v>
      </c>
      <c r="L2002" s="54">
        <v>3.23</v>
      </c>
      <c r="M2002" s="25">
        <f t="shared" si="51"/>
        <v>21</v>
      </c>
      <c r="N2002" s="25">
        <f t="shared" si="52"/>
        <v>-17.77</v>
      </c>
      <c r="O2002" s="24">
        <f>SUMPRODUCT(TEXT(N2002-{0,5,15,25,35},"0;\0")*{0,2,3,3,7})</f>
        <v>0</v>
      </c>
      <c r="P2002" s="24"/>
    </row>
    <row r="2003" spans="1:16" ht="24">
      <c r="A2003" s="21" t="s">
        <v>2767</v>
      </c>
      <c r="B2003" s="51" t="s">
        <v>1344</v>
      </c>
      <c r="C2003" s="24">
        <v>20070082</v>
      </c>
      <c r="D2003" s="52">
        <v>0</v>
      </c>
      <c r="E2003" s="52">
        <v>5</v>
      </c>
      <c r="F2003" s="22" t="s">
        <v>120</v>
      </c>
      <c r="G2003" s="24" t="s">
        <v>375</v>
      </c>
      <c r="H2003" s="24">
        <v>4</v>
      </c>
      <c r="I2003" s="53">
        <v>468</v>
      </c>
      <c r="J2003" s="53" t="s">
        <v>2766</v>
      </c>
      <c r="K2003" s="89">
        <v>25.86</v>
      </c>
      <c r="L2003" s="54">
        <v>3.23</v>
      </c>
      <c r="M2003" s="25">
        <f t="shared" si="51"/>
        <v>18.333333333333332</v>
      </c>
      <c r="N2003" s="25">
        <f t="shared" si="52"/>
        <v>-15.103333333333332</v>
      </c>
      <c r="O2003" s="24">
        <f>SUMPRODUCT(TEXT(N2003-{0,5,15,25,35},"0;\0")*{0,2,3,3,7})</f>
        <v>0</v>
      </c>
      <c r="P2003" s="24"/>
    </row>
    <row r="2004" spans="1:16" ht="24">
      <c r="A2004" s="21" t="s">
        <v>2767</v>
      </c>
      <c r="B2004" s="51" t="s">
        <v>1345</v>
      </c>
      <c r="C2004" s="24">
        <v>20100050</v>
      </c>
      <c r="D2004" s="52">
        <v>17</v>
      </c>
      <c r="E2004" s="52">
        <v>1</v>
      </c>
      <c r="F2004" s="22" t="s">
        <v>120</v>
      </c>
      <c r="G2004" s="24" t="s">
        <v>375</v>
      </c>
      <c r="H2004" s="24">
        <v>4</v>
      </c>
      <c r="I2004" s="53">
        <v>468</v>
      </c>
      <c r="J2004" s="53" t="s">
        <v>2768</v>
      </c>
      <c r="K2004" s="89">
        <v>25.86</v>
      </c>
      <c r="L2004" s="54">
        <v>3.23</v>
      </c>
      <c r="M2004" s="25">
        <f t="shared" si="51"/>
        <v>38.333333333333336</v>
      </c>
      <c r="N2004" s="25">
        <f t="shared" si="52"/>
        <v>-35.103333333333339</v>
      </c>
      <c r="O2004" s="24">
        <f>SUMPRODUCT(TEXT(N2004-{0,5,15,25,35},"0;\0")*{0,2,3,3,7})</f>
        <v>0</v>
      </c>
      <c r="P2004" s="24"/>
    </row>
    <row r="2005" spans="1:16" ht="24">
      <c r="A2005" s="21" t="s">
        <v>2769</v>
      </c>
      <c r="B2005" s="24" t="s">
        <v>2770</v>
      </c>
      <c r="C2005" s="24">
        <v>20120017</v>
      </c>
      <c r="D2005" s="52">
        <v>8</v>
      </c>
      <c r="E2005" s="52">
        <v>5</v>
      </c>
      <c r="F2005" s="22" t="s">
        <v>120</v>
      </c>
      <c r="G2005" s="24" t="s">
        <v>375</v>
      </c>
      <c r="H2005" s="24">
        <v>4</v>
      </c>
      <c r="I2005" s="53">
        <v>468</v>
      </c>
      <c r="J2005" s="53" t="s">
        <v>2768</v>
      </c>
      <c r="K2005" s="89">
        <v>25.86</v>
      </c>
      <c r="L2005" s="54">
        <v>3.23</v>
      </c>
      <c r="M2005" s="25">
        <f t="shared" si="51"/>
        <v>28.999999999999996</v>
      </c>
      <c r="N2005" s="25">
        <f t="shared" si="52"/>
        <v>-25.769999999999996</v>
      </c>
      <c r="O2005" s="24">
        <f>SUMPRODUCT(TEXT(N2005-{0,5,15,25,35},"0;\0")*{0,2,3,3,7})</f>
        <v>0</v>
      </c>
      <c r="P2005" s="24"/>
    </row>
    <row r="2006" spans="1:16" ht="24">
      <c r="A2006" s="21" t="s">
        <v>2769</v>
      </c>
      <c r="B2006" s="51" t="s">
        <v>2771</v>
      </c>
      <c r="C2006" s="24">
        <v>20010037</v>
      </c>
      <c r="D2006" s="52">
        <v>0</v>
      </c>
      <c r="E2006" s="52">
        <v>5</v>
      </c>
      <c r="F2006" s="22" t="s">
        <v>120</v>
      </c>
      <c r="G2006" s="24" t="s">
        <v>375</v>
      </c>
      <c r="H2006" s="24">
        <v>4</v>
      </c>
      <c r="I2006" s="53">
        <v>468</v>
      </c>
      <c r="J2006" s="53" t="s">
        <v>2768</v>
      </c>
      <c r="K2006" s="89">
        <v>25.86</v>
      </c>
      <c r="L2006" s="54">
        <v>3.23</v>
      </c>
      <c r="M2006" s="25">
        <f t="shared" si="51"/>
        <v>18.333333333333332</v>
      </c>
      <c r="N2006" s="25">
        <f t="shared" si="52"/>
        <v>-15.103333333333332</v>
      </c>
      <c r="O2006" s="24">
        <f>SUMPRODUCT(TEXT(N2006-{0,5,15,25,35},"0;\0")*{0,2,3,3,7})</f>
        <v>0</v>
      </c>
      <c r="P2006" s="24"/>
    </row>
    <row r="2007" spans="1:16" ht="24">
      <c r="A2007" s="21" t="s">
        <v>2769</v>
      </c>
      <c r="B2007" s="24" t="s">
        <v>2772</v>
      </c>
      <c r="C2007" s="29">
        <v>20180218</v>
      </c>
      <c r="D2007" s="52">
        <v>2</v>
      </c>
      <c r="E2007" s="52">
        <v>3</v>
      </c>
      <c r="F2007" s="22" t="s">
        <v>120</v>
      </c>
      <c r="G2007" s="24" t="s">
        <v>375</v>
      </c>
      <c r="H2007" s="24">
        <v>4</v>
      </c>
      <c r="I2007" s="53">
        <v>468</v>
      </c>
      <c r="J2007" s="53" t="s">
        <v>2768</v>
      </c>
      <c r="K2007" s="89">
        <v>25.86</v>
      </c>
      <c r="L2007" s="54">
        <v>3.23</v>
      </c>
      <c r="M2007" s="25">
        <f t="shared" si="51"/>
        <v>19.666666666666668</v>
      </c>
      <c r="N2007" s="25">
        <f t="shared" si="52"/>
        <v>-16.436666666666667</v>
      </c>
      <c r="O2007" s="24">
        <f>SUMPRODUCT(TEXT(N2007-{0,5,15,25,35},"0;\0")*{0,2,3,3,7})</f>
        <v>0</v>
      </c>
      <c r="P2007" s="24"/>
    </row>
    <row r="2008" spans="1:16" ht="24">
      <c r="A2008" s="21" t="s">
        <v>2769</v>
      </c>
      <c r="B2008" s="24" t="s">
        <v>2773</v>
      </c>
      <c r="C2008" s="29">
        <v>20190067</v>
      </c>
      <c r="D2008" s="52">
        <v>0</v>
      </c>
      <c r="E2008" s="52">
        <v>5</v>
      </c>
      <c r="F2008" s="22" t="s">
        <v>120</v>
      </c>
      <c r="G2008" s="24" t="s">
        <v>375</v>
      </c>
      <c r="H2008" s="24">
        <v>4</v>
      </c>
      <c r="I2008" s="53">
        <v>468</v>
      </c>
      <c r="J2008" s="53" t="s">
        <v>2768</v>
      </c>
      <c r="K2008" s="89">
        <v>25.86</v>
      </c>
      <c r="L2008" s="54">
        <v>3.23</v>
      </c>
      <c r="M2008" s="25">
        <f t="shared" si="51"/>
        <v>18.333333333333332</v>
      </c>
      <c r="N2008" s="25">
        <f t="shared" si="52"/>
        <v>-15.103333333333332</v>
      </c>
      <c r="O2008" s="24">
        <f>SUMPRODUCT(TEXT(N2008-{0,5,15,25,35},"0;\0")*{0,2,3,3,7})</f>
        <v>0</v>
      </c>
      <c r="P2008" s="24"/>
    </row>
    <row r="2009" spans="1:16" ht="24">
      <c r="A2009" s="21" t="s">
        <v>2769</v>
      </c>
      <c r="B2009" s="51" t="s">
        <v>1346</v>
      </c>
      <c r="C2009" s="24">
        <v>19900019</v>
      </c>
      <c r="D2009" s="52">
        <v>0</v>
      </c>
      <c r="E2009" s="52">
        <v>3</v>
      </c>
      <c r="F2009" s="22" t="s">
        <v>120</v>
      </c>
      <c r="G2009" s="24" t="s">
        <v>375</v>
      </c>
      <c r="H2009" s="24">
        <v>4</v>
      </c>
      <c r="I2009" s="24">
        <v>465</v>
      </c>
      <c r="J2009" s="24" t="s">
        <v>325</v>
      </c>
      <c r="K2009" s="85">
        <v>25.86</v>
      </c>
      <c r="L2009" s="54">
        <v>12.93</v>
      </c>
      <c r="M2009" s="25">
        <f t="shared" si="51"/>
        <v>17</v>
      </c>
      <c r="N2009" s="25">
        <f t="shared" si="52"/>
        <v>-4.07</v>
      </c>
      <c r="O2009" s="24">
        <f>SUMPRODUCT(TEXT(N2009-{0,5,15,25,35},"0;\0")*{0,2,3,3,7})</f>
        <v>0</v>
      </c>
      <c r="P2009" s="24"/>
    </row>
    <row r="2010" spans="1:16" ht="24">
      <c r="A2010" s="21" t="s">
        <v>2774</v>
      </c>
      <c r="B2010" s="24" t="s">
        <v>2775</v>
      </c>
      <c r="C2010" s="24">
        <v>20180192</v>
      </c>
      <c r="D2010" s="52">
        <v>1</v>
      </c>
      <c r="E2010" s="52">
        <v>2</v>
      </c>
      <c r="F2010" s="22" t="s">
        <v>120</v>
      </c>
      <c r="G2010" s="24" t="s">
        <v>375</v>
      </c>
      <c r="H2010" s="24">
        <v>4</v>
      </c>
      <c r="I2010" s="24">
        <v>472</v>
      </c>
      <c r="J2010" s="24" t="s">
        <v>325</v>
      </c>
      <c r="K2010" s="85">
        <v>25.84</v>
      </c>
      <c r="L2010" s="54">
        <v>12.93</v>
      </c>
      <c r="M2010" s="25">
        <f t="shared" si="51"/>
        <v>17.666666666666664</v>
      </c>
      <c r="N2010" s="25">
        <f t="shared" si="52"/>
        <v>-4.7366666666666646</v>
      </c>
      <c r="O2010" s="24">
        <f>SUMPRODUCT(TEXT(N2010-{0,5,15,25,35},"0;\0")*{0,2,3,3,7})</f>
        <v>0</v>
      </c>
      <c r="P2010" s="24"/>
    </row>
    <row r="2011" spans="1:16" ht="24">
      <c r="A2011" s="21" t="s">
        <v>2774</v>
      </c>
      <c r="B2011" s="24" t="s">
        <v>2776</v>
      </c>
      <c r="C2011" s="29">
        <v>20190054</v>
      </c>
      <c r="D2011" s="52">
        <v>2</v>
      </c>
      <c r="E2011" s="52">
        <v>5</v>
      </c>
      <c r="F2011" s="22" t="s">
        <v>120</v>
      </c>
      <c r="G2011" s="24" t="s">
        <v>375</v>
      </c>
      <c r="H2011" s="24">
        <v>4</v>
      </c>
      <c r="I2011" s="24">
        <v>467</v>
      </c>
      <c r="J2011" s="24" t="s">
        <v>325</v>
      </c>
      <c r="K2011" s="85">
        <v>25.86</v>
      </c>
      <c r="L2011" s="54">
        <v>12.93</v>
      </c>
      <c r="M2011" s="25">
        <f t="shared" si="51"/>
        <v>21</v>
      </c>
      <c r="N2011" s="25">
        <f t="shared" si="52"/>
        <v>-8.07</v>
      </c>
      <c r="O2011" s="24">
        <f>SUMPRODUCT(TEXT(N2011-{0,5,15,25,35},"0;\0")*{0,2,3,3,7})</f>
        <v>0</v>
      </c>
      <c r="P2011" s="24"/>
    </row>
    <row r="2012" spans="1:16" ht="24">
      <c r="A2012" s="21" t="s">
        <v>2774</v>
      </c>
      <c r="B2012" s="51" t="s">
        <v>1347</v>
      </c>
      <c r="C2012" s="24">
        <v>20130038</v>
      </c>
      <c r="D2012" s="52">
        <v>0</v>
      </c>
      <c r="E2012" s="52">
        <v>12</v>
      </c>
      <c r="F2012" s="22" t="s">
        <v>120</v>
      </c>
      <c r="G2012" s="24" t="s">
        <v>375</v>
      </c>
      <c r="H2012" s="24">
        <v>4</v>
      </c>
      <c r="I2012" s="53">
        <v>470</v>
      </c>
      <c r="J2012" s="53" t="s">
        <v>1348</v>
      </c>
      <c r="K2012" s="89">
        <v>25.82</v>
      </c>
      <c r="L2012" s="54">
        <v>5.16</v>
      </c>
      <c r="M2012" s="25">
        <f t="shared" si="51"/>
        <v>23</v>
      </c>
      <c r="N2012" s="25">
        <f t="shared" si="52"/>
        <v>-17.84</v>
      </c>
      <c r="O2012" s="24">
        <f>SUMPRODUCT(TEXT(N2012-{0,5,15,25,35},"0;\0")*{0,2,3,3,7})</f>
        <v>0</v>
      </c>
      <c r="P2012" s="24"/>
    </row>
    <row r="2013" spans="1:16" ht="24">
      <c r="A2013" s="21" t="s">
        <v>2777</v>
      </c>
      <c r="B2013" s="51" t="s">
        <v>1349</v>
      </c>
      <c r="C2013" s="24">
        <v>20040000</v>
      </c>
      <c r="D2013" s="52">
        <v>6</v>
      </c>
      <c r="E2013" s="52">
        <v>4</v>
      </c>
      <c r="F2013" s="22" t="s">
        <v>120</v>
      </c>
      <c r="G2013" s="24" t="s">
        <v>375</v>
      </c>
      <c r="H2013" s="24">
        <v>4</v>
      </c>
      <c r="I2013" s="53">
        <v>470</v>
      </c>
      <c r="J2013" s="53" t="s">
        <v>1348</v>
      </c>
      <c r="K2013" s="89">
        <v>25.82</v>
      </c>
      <c r="L2013" s="54">
        <v>5.16</v>
      </c>
      <c r="M2013" s="25">
        <f t="shared" si="51"/>
        <v>25.666666666666668</v>
      </c>
      <c r="N2013" s="25">
        <f t="shared" si="52"/>
        <v>-20.506666666666668</v>
      </c>
      <c r="O2013" s="24">
        <f>SUMPRODUCT(TEXT(N2013-{0,5,15,25,35},"0;\0")*{0,2,3,3,7})</f>
        <v>0</v>
      </c>
      <c r="P2013" s="24"/>
    </row>
    <row r="2014" spans="1:16" ht="24">
      <c r="A2014" s="21" t="s">
        <v>2778</v>
      </c>
      <c r="B2014" s="51" t="s">
        <v>1350</v>
      </c>
      <c r="C2014" s="24">
        <v>19870037</v>
      </c>
      <c r="D2014" s="52">
        <v>7</v>
      </c>
      <c r="E2014" s="52">
        <v>0</v>
      </c>
      <c r="F2014" s="22" t="s">
        <v>120</v>
      </c>
      <c r="G2014" s="24" t="s">
        <v>375</v>
      </c>
      <c r="H2014" s="24">
        <v>4</v>
      </c>
      <c r="I2014" s="53">
        <v>470</v>
      </c>
      <c r="J2014" s="53" t="s">
        <v>1348</v>
      </c>
      <c r="K2014" s="89">
        <v>25.82</v>
      </c>
      <c r="L2014" s="54">
        <v>5.16</v>
      </c>
      <c r="M2014" s="25">
        <f t="shared" si="51"/>
        <v>24.333333333333336</v>
      </c>
      <c r="N2014" s="25">
        <f t="shared" si="52"/>
        <v>-19.173333333333336</v>
      </c>
      <c r="O2014" s="24">
        <f>SUMPRODUCT(TEXT(N2014-{0,5,15,25,35},"0;\0")*{0,2,3,3,7})</f>
        <v>0</v>
      </c>
      <c r="P2014" s="24"/>
    </row>
    <row r="2015" spans="1:16" ht="24">
      <c r="A2015" s="21" t="s">
        <v>2779</v>
      </c>
      <c r="B2015" s="24" t="s">
        <v>2780</v>
      </c>
      <c r="C2015" s="24">
        <v>20170177</v>
      </c>
      <c r="D2015" s="52">
        <v>0</v>
      </c>
      <c r="E2015" s="52">
        <v>9</v>
      </c>
      <c r="F2015" s="22" t="s">
        <v>120</v>
      </c>
      <c r="G2015" s="24" t="s">
        <v>375</v>
      </c>
      <c r="H2015" s="24">
        <v>4</v>
      </c>
      <c r="I2015" s="53">
        <v>470</v>
      </c>
      <c r="J2015" s="53" t="s">
        <v>1348</v>
      </c>
      <c r="K2015" s="89">
        <v>25.82</v>
      </c>
      <c r="L2015" s="54">
        <v>5.16</v>
      </c>
      <c r="M2015" s="25">
        <f t="shared" si="51"/>
        <v>21</v>
      </c>
      <c r="N2015" s="25">
        <f t="shared" si="52"/>
        <v>-15.84</v>
      </c>
      <c r="O2015" s="24">
        <f>SUMPRODUCT(TEXT(N2015-{0,5,15,25,35},"0;\0")*{0,2,3,3,7})</f>
        <v>0</v>
      </c>
      <c r="P2015" s="24"/>
    </row>
    <row r="2016" spans="1:16" ht="24">
      <c r="A2016" s="21" t="s">
        <v>2779</v>
      </c>
      <c r="B2016" s="24" t="s">
        <v>2781</v>
      </c>
      <c r="C2016" s="29">
        <v>20190060</v>
      </c>
      <c r="D2016" s="24">
        <v>0</v>
      </c>
      <c r="E2016" s="52">
        <v>10</v>
      </c>
      <c r="F2016" s="22" t="s">
        <v>120</v>
      </c>
      <c r="G2016" s="24" t="s">
        <v>375</v>
      </c>
      <c r="H2016" s="24">
        <v>4</v>
      </c>
      <c r="I2016" s="53">
        <v>470</v>
      </c>
      <c r="J2016" s="53" t="s">
        <v>1348</v>
      </c>
      <c r="K2016" s="89">
        <v>25.82</v>
      </c>
      <c r="L2016" s="54">
        <v>5.16</v>
      </c>
      <c r="M2016" s="25">
        <f t="shared" si="51"/>
        <v>21.666666666666668</v>
      </c>
      <c r="N2016" s="25">
        <f t="shared" si="52"/>
        <v>-16.506666666666668</v>
      </c>
      <c r="O2016" s="24">
        <f>SUMPRODUCT(TEXT(N2016-{0,5,15,25,35},"0;\0")*{0,2,3,3,7})</f>
        <v>0</v>
      </c>
      <c r="P2016" s="24"/>
    </row>
    <row r="2017" spans="1:16" ht="24">
      <c r="A2017" s="21" t="s">
        <v>2779</v>
      </c>
      <c r="B2017" s="24" t="s">
        <v>2782</v>
      </c>
      <c r="C2017" s="29">
        <v>20200301</v>
      </c>
      <c r="D2017" s="52">
        <v>0</v>
      </c>
      <c r="E2017" s="52">
        <v>0</v>
      </c>
      <c r="F2017" s="22" t="s">
        <v>120</v>
      </c>
      <c r="G2017" s="24" t="s">
        <v>375</v>
      </c>
      <c r="H2017" s="24">
        <v>4</v>
      </c>
      <c r="I2017" s="53">
        <v>470</v>
      </c>
      <c r="J2017" s="53" t="s">
        <v>1348</v>
      </c>
      <c r="K2017" s="89">
        <v>25.82</v>
      </c>
      <c r="L2017" s="24">
        <v>0</v>
      </c>
      <c r="M2017" s="25">
        <f t="shared" si="51"/>
        <v>15</v>
      </c>
      <c r="N2017" s="25">
        <f t="shared" si="52"/>
        <v>-15</v>
      </c>
      <c r="O2017" s="24">
        <f>SUMPRODUCT(TEXT(N2017-{0,5,15,25,35},"0;\0")*{0,2,3,3,7})</f>
        <v>0</v>
      </c>
      <c r="P2017" s="24"/>
    </row>
    <row r="2018" spans="1:16" ht="24">
      <c r="A2018" s="21" t="s">
        <v>2779</v>
      </c>
      <c r="B2018" s="51" t="s">
        <v>1351</v>
      </c>
      <c r="C2018" s="24">
        <v>20070044</v>
      </c>
      <c r="D2018" s="52">
        <v>8</v>
      </c>
      <c r="E2018" s="52">
        <v>7</v>
      </c>
      <c r="F2018" s="24" t="s">
        <v>88</v>
      </c>
      <c r="G2018" s="24" t="s">
        <v>2783</v>
      </c>
      <c r="H2018" s="24">
        <v>10</v>
      </c>
      <c r="I2018" s="24">
        <v>1017</v>
      </c>
      <c r="J2018" s="24" t="s">
        <v>325</v>
      </c>
      <c r="K2018" s="85">
        <v>17.420000000000002</v>
      </c>
      <c r="L2018" s="54">
        <v>8.7100000000000009</v>
      </c>
      <c r="M2018" s="25">
        <f t="shared" si="51"/>
        <v>30.333333333333332</v>
      </c>
      <c r="N2018" s="25">
        <f t="shared" si="52"/>
        <v>-21.623333333333331</v>
      </c>
      <c r="O2018" s="24">
        <f>SUMPRODUCT(TEXT(N2018-{0,5,15,25,35},"0;\0")*{0,2,3,3,7})</f>
        <v>0</v>
      </c>
      <c r="P2018" s="24"/>
    </row>
    <row r="2019" spans="1:16" ht="24">
      <c r="A2019" s="21" t="s">
        <v>3026</v>
      </c>
      <c r="B2019" s="24" t="s">
        <v>3027</v>
      </c>
      <c r="C2019" s="24">
        <v>20180016</v>
      </c>
      <c r="D2019" s="52">
        <v>0</v>
      </c>
      <c r="E2019" s="52">
        <v>8</v>
      </c>
      <c r="F2019" s="24" t="s">
        <v>88</v>
      </c>
      <c r="G2019" s="24" t="s">
        <v>2783</v>
      </c>
      <c r="H2019" s="24">
        <v>10</v>
      </c>
      <c r="I2019" s="24">
        <v>1017</v>
      </c>
      <c r="J2019" s="24" t="s">
        <v>325</v>
      </c>
      <c r="K2019" s="85">
        <v>17.420000000000002</v>
      </c>
      <c r="L2019" s="54">
        <v>8.7100000000000009</v>
      </c>
      <c r="M2019" s="25">
        <f t="shared" si="51"/>
        <v>20.333333333333332</v>
      </c>
      <c r="N2019" s="25">
        <f t="shared" si="52"/>
        <v>-11.623333333333331</v>
      </c>
      <c r="O2019" s="24">
        <f>SUMPRODUCT(TEXT(N2019-{0,5,15,25,35},"0;\0")*{0,2,3,3,7})</f>
        <v>0</v>
      </c>
      <c r="P2019" s="24"/>
    </row>
    <row r="2020" spans="1:16" ht="24">
      <c r="A2020" s="21" t="s">
        <v>3026</v>
      </c>
      <c r="B2020" s="51" t="s">
        <v>1352</v>
      </c>
      <c r="C2020" s="24">
        <v>20140001</v>
      </c>
      <c r="D2020" s="52">
        <v>5</v>
      </c>
      <c r="E2020" s="52">
        <v>3</v>
      </c>
      <c r="F2020" s="22" t="s">
        <v>120</v>
      </c>
      <c r="G2020" s="24" t="s">
        <v>375</v>
      </c>
      <c r="H2020" s="24">
        <v>4</v>
      </c>
      <c r="I2020" s="24">
        <v>462</v>
      </c>
      <c r="J2020" s="24" t="s">
        <v>1353</v>
      </c>
      <c r="K2020" s="85">
        <v>25.82</v>
      </c>
      <c r="L2020" s="54">
        <v>5.16</v>
      </c>
      <c r="M2020" s="25">
        <f t="shared" si="51"/>
        <v>23.666666666666668</v>
      </c>
      <c r="N2020" s="25">
        <f t="shared" si="52"/>
        <v>-18.506666666666668</v>
      </c>
      <c r="O2020" s="24">
        <f>SUMPRODUCT(TEXT(N2020-{0,5,15,25,35},"0;\0")*{0,2,3,3,7})</f>
        <v>0</v>
      </c>
      <c r="P2020" s="24"/>
    </row>
    <row r="2021" spans="1:16" ht="24">
      <c r="A2021" s="21" t="s">
        <v>2784</v>
      </c>
      <c r="B2021" s="51" t="s">
        <v>1354</v>
      </c>
      <c r="C2021" s="24">
        <v>20070012</v>
      </c>
      <c r="D2021" s="52">
        <v>0</v>
      </c>
      <c r="E2021" s="52">
        <v>2</v>
      </c>
      <c r="F2021" s="22" t="s">
        <v>120</v>
      </c>
      <c r="G2021" s="24" t="s">
        <v>375</v>
      </c>
      <c r="H2021" s="24">
        <v>4</v>
      </c>
      <c r="I2021" s="24">
        <v>462</v>
      </c>
      <c r="J2021" s="24" t="s">
        <v>1353</v>
      </c>
      <c r="K2021" s="85">
        <v>25.82</v>
      </c>
      <c r="L2021" s="54">
        <v>5.16</v>
      </c>
      <c r="M2021" s="25">
        <f t="shared" si="51"/>
        <v>16.333333333333332</v>
      </c>
      <c r="N2021" s="25">
        <f t="shared" si="52"/>
        <v>-11.173333333333332</v>
      </c>
      <c r="O2021" s="24">
        <f>SUMPRODUCT(TEXT(N2021-{0,5,15,25,35},"0;\0")*{0,2,3,3,7})</f>
        <v>0</v>
      </c>
      <c r="P2021" s="24"/>
    </row>
    <row r="2022" spans="1:16" ht="24">
      <c r="A2022" s="21" t="s">
        <v>2785</v>
      </c>
      <c r="B2022" s="51" t="s">
        <v>1355</v>
      </c>
      <c r="C2022" s="24">
        <v>20050059</v>
      </c>
      <c r="D2022" s="52">
        <v>0</v>
      </c>
      <c r="E2022" s="52">
        <v>3</v>
      </c>
      <c r="F2022" s="22" t="s">
        <v>120</v>
      </c>
      <c r="G2022" s="24" t="s">
        <v>375</v>
      </c>
      <c r="H2022" s="24">
        <v>4</v>
      </c>
      <c r="I2022" s="24">
        <v>462</v>
      </c>
      <c r="J2022" s="24" t="s">
        <v>1353</v>
      </c>
      <c r="K2022" s="85">
        <v>25.82</v>
      </c>
      <c r="L2022" s="54">
        <v>5.16</v>
      </c>
      <c r="M2022" s="25">
        <f t="shared" si="51"/>
        <v>17</v>
      </c>
      <c r="N2022" s="25">
        <f t="shared" si="52"/>
        <v>-11.84</v>
      </c>
      <c r="O2022" s="24">
        <f>SUMPRODUCT(TEXT(N2022-{0,5,15,25,35},"0;\0")*{0,2,3,3,7})</f>
        <v>0</v>
      </c>
      <c r="P2022" s="24"/>
    </row>
    <row r="2023" spans="1:16" ht="24">
      <c r="A2023" s="21" t="s">
        <v>2785</v>
      </c>
      <c r="B2023" s="51" t="s">
        <v>1356</v>
      </c>
      <c r="C2023" s="24">
        <v>20100171</v>
      </c>
      <c r="D2023" s="52">
        <v>6</v>
      </c>
      <c r="E2023" s="52">
        <v>3</v>
      </c>
      <c r="F2023" s="22" t="s">
        <v>120</v>
      </c>
      <c r="G2023" s="24" t="s">
        <v>375</v>
      </c>
      <c r="H2023" s="24">
        <v>4</v>
      </c>
      <c r="I2023" s="24">
        <v>462</v>
      </c>
      <c r="J2023" s="24" t="s">
        <v>1353</v>
      </c>
      <c r="K2023" s="85">
        <v>25.82</v>
      </c>
      <c r="L2023" s="54">
        <v>5.16</v>
      </c>
      <c r="M2023" s="25">
        <f>15+4*D2023/3+4*(E2023/2)/3</f>
        <v>25</v>
      </c>
      <c r="N2023" s="25">
        <f>L2023-M2023</f>
        <v>-19.84</v>
      </c>
      <c r="O2023" s="24">
        <f>SUMPRODUCT(TEXT(N2023-{0,5,15,25,35},"0;\0")*{0,2,3,3,7})</f>
        <v>0</v>
      </c>
      <c r="P2023" s="24"/>
    </row>
    <row r="2024" spans="1:16" ht="24">
      <c r="A2024" s="21" t="s">
        <v>2786</v>
      </c>
      <c r="B2024" s="51" t="s">
        <v>1357</v>
      </c>
      <c r="C2024" s="24">
        <v>19970051</v>
      </c>
      <c r="D2024" s="52">
        <v>0</v>
      </c>
      <c r="E2024" s="52">
        <v>3</v>
      </c>
      <c r="F2024" s="22" t="s">
        <v>120</v>
      </c>
      <c r="G2024" s="24" t="s">
        <v>375</v>
      </c>
      <c r="H2024" s="24">
        <v>4</v>
      </c>
      <c r="I2024" s="24">
        <v>462</v>
      </c>
      <c r="J2024" s="24" t="s">
        <v>1353</v>
      </c>
      <c r="K2024" s="85">
        <v>25.82</v>
      </c>
      <c r="L2024" s="54">
        <v>5.16</v>
      </c>
      <c r="M2024" s="25">
        <f>15+4*D2024/3+4*(E2024/2)/3</f>
        <v>17</v>
      </c>
      <c r="N2024" s="25">
        <f>L2024-M2024</f>
        <v>-11.84</v>
      </c>
      <c r="O2024" s="24">
        <f>SUMPRODUCT(TEXT(N2024-{0,5,15,25,35},"0;\0")*{0,2,3,3,7})</f>
        <v>0</v>
      </c>
      <c r="P2024" s="24"/>
    </row>
    <row r="2025" spans="1:16" ht="24">
      <c r="A2025" s="21" t="s">
        <v>2787</v>
      </c>
      <c r="B2025" s="24" t="s">
        <v>1358</v>
      </c>
      <c r="C2025" s="24">
        <v>20010038</v>
      </c>
      <c r="D2025" s="52">
        <v>6</v>
      </c>
      <c r="E2025" s="52">
        <v>3</v>
      </c>
      <c r="F2025" s="22" t="s">
        <v>120</v>
      </c>
      <c r="G2025" s="24" t="s">
        <v>375</v>
      </c>
      <c r="H2025" s="24">
        <v>4</v>
      </c>
      <c r="I2025" s="24">
        <v>472</v>
      </c>
      <c r="J2025" s="24" t="s">
        <v>325</v>
      </c>
      <c r="K2025" s="85">
        <v>25.84</v>
      </c>
      <c r="L2025" s="54">
        <v>12.9</v>
      </c>
      <c r="M2025" s="25">
        <f t="shared" si="51"/>
        <v>25</v>
      </c>
      <c r="N2025" s="25">
        <f t="shared" si="52"/>
        <v>-12.1</v>
      </c>
      <c r="O2025" s="24">
        <f>SUMPRODUCT(TEXT(N2025-{0,5,15,25,35},"0;\0")*{0,2,3,3,7})</f>
        <v>0</v>
      </c>
      <c r="P2025" s="24"/>
    </row>
    <row r="2026" spans="1:16" ht="24">
      <c r="A2026" s="21" t="s">
        <v>2788</v>
      </c>
      <c r="B2026" s="24" t="s">
        <v>1359</v>
      </c>
      <c r="C2026" s="24">
        <v>20000009</v>
      </c>
      <c r="D2026" s="52">
        <v>9</v>
      </c>
      <c r="E2026" s="52">
        <v>6</v>
      </c>
      <c r="F2026" s="22" t="s">
        <v>120</v>
      </c>
      <c r="G2026" s="24" t="s">
        <v>375</v>
      </c>
      <c r="H2026" s="24">
        <v>4</v>
      </c>
      <c r="I2026" s="24">
        <v>464</v>
      </c>
      <c r="J2026" s="24" t="s">
        <v>1360</v>
      </c>
      <c r="K2026" s="85">
        <v>25.86</v>
      </c>
      <c r="L2026" s="54">
        <v>6.47</v>
      </c>
      <c r="M2026" s="25">
        <f t="shared" si="51"/>
        <v>31</v>
      </c>
      <c r="N2026" s="25">
        <f t="shared" si="52"/>
        <v>-24.53</v>
      </c>
      <c r="O2026" s="24">
        <f>SUMPRODUCT(TEXT(N2026-{0,5,15,25,35},"0;\0")*{0,2,3,3,7})</f>
        <v>0</v>
      </c>
      <c r="P2026" s="24"/>
    </row>
    <row r="2027" spans="1:16" ht="24">
      <c r="A2027" s="21" t="s">
        <v>2788</v>
      </c>
      <c r="B2027" s="24" t="s">
        <v>1361</v>
      </c>
      <c r="C2027" s="24">
        <v>20050017</v>
      </c>
      <c r="D2027" s="52">
        <v>7</v>
      </c>
      <c r="E2027" s="52">
        <v>6</v>
      </c>
      <c r="F2027" s="22" t="s">
        <v>120</v>
      </c>
      <c r="G2027" s="24" t="s">
        <v>375</v>
      </c>
      <c r="H2027" s="24">
        <v>4</v>
      </c>
      <c r="I2027" s="24">
        <v>464</v>
      </c>
      <c r="J2027" s="24" t="s">
        <v>1360</v>
      </c>
      <c r="K2027" s="85">
        <v>25.86</v>
      </c>
      <c r="L2027" s="54">
        <v>6.47</v>
      </c>
      <c r="M2027" s="25">
        <f t="shared" si="51"/>
        <v>28.333333333333336</v>
      </c>
      <c r="N2027" s="25">
        <f t="shared" si="52"/>
        <v>-21.863333333333337</v>
      </c>
      <c r="O2027" s="24">
        <f>SUMPRODUCT(TEXT(N2027-{0,5,15,25,35},"0;\0")*{0,2,3,3,7})</f>
        <v>0</v>
      </c>
      <c r="P2027" s="24"/>
    </row>
    <row r="2028" spans="1:16" ht="24">
      <c r="A2028" s="21" t="s">
        <v>2789</v>
      </c>
      <c r="B2028" s="24" t="s">
        <v>2790</v>
      </c>
      <c r="C2028" s="29">
        <v>20190041</v>
      </c>
      <c r="D2028" s="24">
        <v>0</v>
      </c>
      <c r="E2028" s="52">
        <v>4</v>
      </c>
      <c r="F2028" s="22" t="s">
        <v>120</v>
      </c>
      <c r="G2028" s="24" t="s">
        <v>375</v>
      </c>
      <c r="H2028" s="24">
        <v>4</v>
      </c>
      <c r="I2028" s="24">
        <v>464</v>
      </c>
      <c r="J2028" s="24" t="s">
        <v>1360</v>
      </c>
      <c r="K2028" s="85">
        <v>25.86</v>
      </c>
      <c r="L2028" s="54">
        <v>6.47</v>
      </c>
      <c r="M2028" s="25">
        <f t="shared" si="51"/>
        <v>17.666666666666668</v>
      </c>
      <c r="N2028" s="25">
        <f t="shared" si="52"/>
        <v>-11.196666666666669</v>
      </c>
      <c r="O2028" s="24">
        <f>SUMPRODUCT(TEXT(N2028-{0,5,15,25,35},"0;\0")*{0,2,3,3,7})</f>
        <v>0</v>
      </c>
      <c r="P2028" s="24"/>
    </row>
    <row r="2029" spans="1:16" ht="24">
      <c r="A2029" s="21" t="s">
        <v>2789</v>
      </c>
      <c r="B2029" s="51" t="s">
        <v>1362</v>
      </c>
      <c r="C2029" s="24">
        <v>20000027</v>
      </c>
      <c r="D2029" s="52">
        <v>12</v>
      </c>
      <c r="E2029" s="52">
        <v>6</v>
      </c>
      <c r="F2029" s="22" t="s">
        <v>120</v>
      </c>
      <c r="G2029" s="24" t="s">
        <v>375</v>
      </c>
      <c r="H2029" s="24">
        <v>4</v>
      </c>
      <c r="I2029" s="24">
        <v>464</v>
      </c>
      <c r="J2029" s="24" t="s">
        <v>1360</v>
      </c>
      <c r="K2029" s="85">
        <v>25.86</v>
      </c>
      <c r="L2029" s="54">
        <v>6.47</v>
      </c>
      <c r="M2029" s="25">
        <f t="shared" si="51"/>
        <v>35</v>
      </c>
      <c r="N2029" s="25">
        <f t="shared" si="52"/>
        <v>-28.53</v>
      </c>
      <c r="O2029" s="24">
        <f>SUMPRODUCT(TEXT(N2029-{0,5,15,25,35},"0;\0")*{0,2,3,3,7})</f>
        <v>0</v>
      </c>
      <c r="P2029" s="24"/>
    </row>
    <row r="2030" spans="1:16" ht="24">
      <c r="A2030" s="21" t="s">
        <v>2791</v>
      </c>
      <c r="B2030" s="51" t="s">
        <v>1363</v>
      </c>
      <c r="C2030" s="24">
        <v>20040048</v>
      </c>
      <c r="D2030" s="52">
        <v>7</v>
      </c>
      <c r="E2030" s="52">
        <v>4</v>
      </c>
      <c r="F2030" s="22" t="s">
        <v>120</v>
      </c>
      <c r="G2030" s="24" t="s">
        <v>375</v>
      </c>
      <c r="H2030" s="24">
        <v>4</v>
      </c>
      <c r="I2030" s="53">
        <v>466</v>
      </c>
      <c r="J2030" s="24" t="s">
        <v>325</v>
      </c>
      <c r="K2030" s="89">
        <v>25</v>
      </c>
      <c r="L2030" s="54">
        <v>12.5</v>
      </c>
      <c r="M2030" s="25">
        <f t="shared" si="51"/>
        <v>27.000000000000004</v>
      </c>
      <c r="N2030" s="25">
        <f t="shared" si="52"/>
        <v>-14.500000000000004</v>
      </c>
      <c r="O2030" s="24">
        <f>SUMPRODUCT(TEXT(N2030-{0,5,15,25,35},"0;\0")*{0,2,3,3,7})</f>
        <v>0</v>
      </c>
      <c r="P2030" s="24"/>
    </row>
    <row r="2031" spans="1:16" ht="24">
      <c r="A2031" s="21" t="s">
        <v>2792</v>
      </c>
      <c r="B2031" s="51" t="s">
        <v>1364</v>
      </c>
      <c r="C2031" s="24">
        <v>20020026</v>
      </c>
      <c r="D2031" s="52">
        <v>7</v>
      </c>
      <c r="E2031" s="52">
        <v>3</v>
      </c>
      <c r="F2031" s="22" t="s">
        <v>120</v>
      </c>
      <c r="G2031" s="24" t="s">
        <v>375</v>
      </c>
      <c r="H2031" s="24">
        <v>4</v>
      </c>
      <c r="I2031" s="53">
        <v>466</v>
      </c>
      <c r="J2031" s="24" t="s">
        <v>325</v>
      </c>
      <c r="K2031" s="89">
        <v>25</v>
      </c>
      <c r="L2031" s="54">
        <v>12.5</v>
      </c>
      <c r="M2031" s="25">
        <f t="shared" si="51"/>
        <v>26.333333333333336</v>
      </c>
      <c r="N2031" s="25">
        <f t="shared" si="52"/>
        <v>-13.833333333333336</v>
      </c>
      <c r="O2031" s="24">
        <f>SUMPRODUCT(TEXT(N2031-{0,5,15,25,35},"0;\0")*{0,2,3,3,7})</f>
        <v>0</v>
      </c>
      <c r="P2031" s="24"/>
    </row>
    <row r="2032" spans="1:16" ht="24">
      <c r="A2032" s="21" t="s">
        <v>2793</v>
      </c>
      <c r="B2032" s="24" t="s">
        <v>2794</v>
      </c>
      <c r="C2032" s="24">
        <v>20200106</v>
      </c>
      <c r="D2032" s="24">
        <v>0</v>
      </c>
      <c r="E2032" s="52">
        <v>0</v>
      </c>
      <c r="F2032" s="24" t="s">
        <v>88</v>
      </c>
      <c r="G2032" s="24" t="s">
        <v>2795</v>
      </c>
      <c r="H2032" s="24">
        <v>10</v>
      </c>
      <c r="I2032" s="24">
        <v>1015</v>
      </c>
      <c r="J2032" s="24" t="s">
        <v>325</v>
      </c>
      <c r="K2032" s="85">
        <v>15.56</v>
      </c>
      <c r="L2032" s="54">
        <v>15.56</v>
      </c>
      <c r="M2032" s="25">
        <f t="shared" si="51"/>
        <v>15</v>
      </c>
      <c r="N2032" s="25">
        <f t="shared" si="52"/>
        <v>0.5600000000000005</v>
      </c>
      <c r="O2032" s="24">
        <f>SUMPRODUCT(TEXT(N2032-{0,5,15,25,35},"0;\0")*{0,2,3,3,7})</f>
        <v>0</v>
      </c>
      <c r="P2032" s="24"/>
    </row>
    <row r="2033" spans="1:16">
      <c r="A2033" s="184" t="s">
        <v>2796</v>
      </c>
      <c r="B2033" s="177" t="s">
        <v>1365</v>
      </c>
      <c r="C2033" s="177">
        <v>19860039</v>
      </c>
      <c r="D2033" s="177">
        <v>12</v>
      </c>
      <c r="E2033" s="177">
        <v>0</v>
      </c>
      <c r="F2033" s="22" t="s">
        <v>88</v>
      </c>
      <c r="G2033" s="24" t="s">
        <v>1366</v>
      </c>
      <c r="H2033" s="24">
        <v>3</v>
      </c>
      <c r="I2033" s="24">
        <v>310</v>
      </c>
      <c r="J2033" s="24" t="s">
        <v>325</v>
      </c>
      <c r="K2033" s="85">
        <v>19.45</v>
      </c>
      <c r="L2033" s="177">
        <v>43.85</v>
      </c>
      <c r="M2033" s="178">
        <f>15+8*D2033/3+8*(E2033/2)/3</f>
        <v>47</v>
      </c>
      <c r="N2033" s="178">
        <f>L2033-M2033</f>
        <v>-3.1499999999999986</v>
      </c>
      <c r="O2033" s="185">
        <f>SUMPRODUCT(TEXT(N2033-{0,5,15,25,35},"0;\0")*{0,2,3,3,7})</f>
        <v>0</v>
      </c>
      <c r="P2033" s="24"/>
    </row>
    <row r="2034" spans="1:16">
      <c r="A2034" s="184" t="s">
        <v>2797</v>
      </c>
      <c r="B2034" s="177"/>
      <c r="C2034" s="177"/>
      <c r="D2034" s="177"/>
      <c r="E2034" s="177"/>
      <c r="F2034" s="22" t="s">
        <v>88</v>
      </c>
      <c r="G2034" s="24" t="s">
        <v>1366</v>
      </c>
      <c r="H2034" s="24">
        <v>6</v>
      </c>
      <c r="I2034" s="24">
        <v>611</v>
      </c>
      <c r="J2034" s="24" t="s">
        <v>1367</v>
      </c>
      <c r="K2034" s="85">
        <v>39.4</v>
      </c>
      <c r="L2034" s="177"/>
      <c r="M2034" s="178"/>
      <c r="N2034" s="178"/>
      <c r="O2034" s="185"/>
      <c r="P2034" s="24"/>
    </row>
    <row r="2035" spans="1:16">
      <c r="A2035" s="21" t="s">
        <v>2797</v>
      </c>
      <c r="B2035" s="24" t="s">
        <v>1368</v>
      </c>
      <c r="C2035" s="24">
        <v>20120071</v>
      </c>
      <c r="D2035" s="24">
        <v>0</v>
      </c>
      <c r="E2035" s="24">
        <v>6</v>
      </c>
      <c r="F2035" s="22" t="s">
        <v>88</v>
      </c>
      <c r="G2035" s="24" t="s">
        <v>1366</v>
      </c>
      <c r="H2035" s="24">
        <v>6</v>
      </c>
      <c r="I2035" s="24">
        <v>611</v>
      </c>
      <c r="J2035" s="24" t="s">
        <v>1367</v>
      </c>
      <c r="K2035" s="85">
        <v>39.4</v>
      </c>
      <c r="L2035" s="24">
        <v>15</v>
      </c>
      <c r="M2035" s="25">
        <v>23</v>
      </c>
      <c r="N2035" s="25">
        <f>L2035-M2035</f>
        <v>-8</v>
      </c>
      <c r="O2035" s="26">
        <f>SUMPRODUCT(TEXT(N2035-{0,5,15,25,35},"0;\0")*{0,2,3,3,7})</f>
        <v>0</v>
      </c>
      <c r="P2035" s="24"/>
    </row>
    <row r="2036" spans="1:16">
      <c r="A2036" s="184" t="s">
        <v>2797</v>
      </c>
      <c r="B2036" s="177" t="s">
        <v>1369</v>
      </c>
      <c r="C2036" s="177">
        <v>20090039</v>
      </c>
      <c r="D2036" s="177">
        <v>17</v>
      </c>
      <c r="E2036" s="177">
        <v>5</v>
      </c>
      <c r="F2036" s="22" t="s">
        <v>88</v>
      </c>
      <c r="G2036" s="24" t="s">
        <v>1366</v>
      </c>
      <c r="H2036" s="24">
        <v>5</v>
      </c>
      <c r="I2036" s="24">
        <v>501</v>
      </c>
      <c r="J2036" s="24" t="s">
        <v>1370</v>
      </c>
      <c r="K2036" s="85">
        <v>21.63</v>
      </c>
      <c r="L2036" s="177">
        <v>41.32</v>
      </c>
      <c r="M2036" s="178">
        <f>15+8*D2036/3+8*(E2036/2)/3</f>
        <v>67</v>
      </c>
      <c r="N2036" s="178">
        <f>L2036-M2036</f>
        <v>-25.68</v>
      </c>
      <c r="O2036" s="185">
        <f>SUMPRODUCT(TEXT(N2036-{0,5,15,25,35},"0;\0")*{0,2,3,3,7})</f>
        <v>0</v>
      </c>
      <c r="P2036" s="24"/>
    </row>
    <row r="2037" spans="1:16">
      <c r="A2037" s="184" t="s">
        <v>2797</v>
      </c>
      <c r="B2037" s="177"/>
      <c r="C2037" s="177"/>
      <c r="D2037" s="177"/>
      <c r="E2037" s="177"/>
      <c r="F2037" s="22" t="s">
        <v>88</v>
      </c>
      <c r="G2037" s="24" t="s">
        <v>1366</v>
      </c>
      <c r="H2037" s="24">
        <v>5</v>
      </c>
      <c r="I2037" s="24">
        <v>502</v>
      </c>
      <c r="J2037" s="24" t="s">
        <v>1371</v>
      </c>
      <c r="K2037" s="85">
        <v>39.369999999999997</v>
      </c>
      <c r="L2037" s="177"/>
      <c r="M2037" s="178"/>
      <c r="N2037" s="178"/>
      <c r="O2037" s="185"/>
      <c r="P2037" s="24"/>
    </row>
    <row r="2038" spans="1:16">
      <c r="A2038" s="184" t="s">
        <v>2797</v>
      </c>
      <c r="B2038" s="177" t="s">
        <v>1372</v>
      </c>
      <c r="C2038" s="177">
        <v>20100170</v>
      </c>
      <c r="D2038" s="177">
        <v>15</v>
      </c>
      <c r="E2038" s="177">
        <v>0</v>
      </c>
      <c r="F2038" s="179" t="s">
        <v>88</v>
      </c>
      <c r="G2038" s="24" t="s">
        <v>1366</v>
      </c>
      <c r="H2038" s="24">
        <v>2</v>
      </c>
      <c r="I2038" s="24">
        <v>212</v>
      </c>
      <c r="J2038" s="24" t="s">
        <v>325</v>
      </c>
      <c r="K2038" s="85">
        <v>17.57</v>
      </c>
      <c r="L2038" s="177">
        <v>57.06</v>
      </c>
      <c r="M2038" s="178">
        <f>15+8*D2038/3+8*(E2038/2)/3</f>
        <v>55</v>
      </c>
      <c r="N2038" s="178">
        <f>L2038-M2038</f>
        <v>2.0600000000000023</v>
      </c>
      <c r="O2038" s="177">
        <f>SUMPRODUCT(TEXT(N2038-{0,5,15,25,35},"0;\0")*{0,2,3,3,7})</f>
        <v>0</v>
      </c>
      <c r="P2038" s="24"/>
    </row>
    <row r="2039" spans="1:16">
      <c r="A2039" s="184" t="s">
        <v>2797</v>
      </c>
      <c r="B2039" s="177"/>
      <c r="C2039" s="177"/>
      <c r="D2039" s="177"/>
      <c r="E2039" s="177"/>
      <c r="F2039" s="179"/>
      <c r="G2039" s="24" t="s">
        <v>1366</v>
      </c>
      <c r="H2039" s="24">
        <v>2</v>
      </c>
      <c r="I2039" s="24">
        <v>210</v>
      </c>
      <c r="J2039" s="24" t="s">
        <v>1373</v>
      </c>
      <c r="K2039" s="85">
        <v>28.89</v>
      </c>
      <c r="L2039" s="177"/>
      <c r="M2039" s="178"/>
      <c r="N2039" s="178"/>
      <c r="O2039" s="177"/>
      <c r="P2039" s="24"/>
    </row>
    <row r="2040" spans="1:16">
      <c r="A2040" s="184" t="s">
        <v>2797</v>
      </c>
      <c r="B2040" s="177"/>
      <c r="C2040" s="177"/>
      <c r="D2040" s="177"/>
      <c r="E2040" s="177"/>
      <c r="F2040" s="179"/>
      <c r="G2040" s="24" t="s">
        <v>1366</v>
      </c>
      <c r="H2040" s="24">
        <v>2</v>
      </c>
      <c r="I2040" s="24">
        <v>213</v>
      </c>
      <c r="J2040" s="24" t="s">
        <v>1374</v>
      </c>
      <c r="K2040" s="85">
        <v>15.9</v>
      </c>
      <c r="L2040" s="177"/>
      <c r="M2040" s="178"/>
      <c r="N2040" s="178"/>
      <c r="O2040" s="177"/>
      <c r="P2040" s="24"/>
    </row>
    <row r="2041" spans="1:16">
      <c r="A2041" s="184" t="s">
        <v>1851</v>
      </c>
      <c r="B2041" s="177" t="s">
        <v>1375</v>
      </c>
      <c r="C2041" s="177">
        <v>20120072</v>
      </c>
      <c r="D2041" s="177">
        <v>0</v>
      </c>
      <c r="E2041" s="177">
        <v>6</v>
      </c>
      <c r="F2041" s="177" t="s">
        <v>88</v>
      </c>
      <c r="G2041" s="24" t="s">
        <v>1366</v>
      </c>
      <c r="H2041" s="24">
        <v>2</v>
      </c>
      <c r="I2041" s="24">
        <v>210</v>
      </c>
      <c r="J2041" s="24" t="s">
        <v>1374</v>
      </c>
      <c r="K2041" s="85">
        <v>15.9</v>
      </c>
      <c r="L2041" s="177">
        <v>15.58</v>
      </c>
      <c r="M2041" s="178">
        <f>15+8*D2042/3+8*(E2041/2)/3</f>
        <v>23</v>
      </c>
      <c r="N2041" s="178">
        <f>L2041-M2041</f>
        <v>-7.42</v>
      </c>
      <c r="O2041" s="185">
        <f>SUMPRODUCT(TEXT(N2041-{0,5,15,25,35},"0;\0")*{0,2,3,3,7})</f>
        <v>0</v>
      </c>
      <c r="P2041" s="24"/>
    </row>
    <row r="2042" spans="1:16">
      <c r="A2042" s="184" t="s">
        <v>2797</v>
      </c>
      <c r="B2042" s="177"/>
      <c r="C2042" s="177"/>
      <c r="D2042" s="177"/>
      <c r="E2042" s="177"/>
      <c r="F2042" s="177"/>
      <c r="G2042" s="24" t="s">
        <v>1366</v>
      </c>
      <c r="H2042" s="24">
        <v>2</v>
      </c>
      <c r="I2042" s="24">
        <v>213</v>
      </c>
      <c r="J2042" s="24" t="s">
        <v>1376</v>
      </c>
      <c r="K2042" s="91">
        <v>10.28</v>
      </c>
      <c r="L2042" s="177"/>
      <c r="M2042" s="178"/>
      <c r="N2042" s="178"/>
      <c r="O2042" s="185"/>
      <c r="P2042" s="24"/>
    </row>
    <row r="2043" spans="1:16">
      <c r="A2043" s="21" t="s">
        <v>2797</v>
      </c>
      <c r="B2043" s="24" t="s">
        <v>1377</v>
      </c>
      <c r="C2043" s="24">
        <v>20000007</v>
      </c>
      <c r="D2043" s="24">
        <v>14</v>
      </c>
      <c r="E2043" s="24">
        <v>3</v>
      </c>
      <c r="F2043" s="24" t="s">
        <v>88</v>
      </c>
      <c r="G2043" s="24" t="s">
        <v>1366</v>
      </c>
      <c r="H2043" s="24">
        <v>4</v>
      </c>
      <c r="I2043" s="24">
        <v>404</v>
      </c>
      <c r="J2043" s="24" t="s">
        <v>1378</v>
      </c>
      <c r="K2043" s="85">
        <v>39.450000000000003</v>
      </c>
      <c r="L2043" s="24">
        <v>39.450000000000003</v>
      </c>
      <c r="M2043" s="25">
        <f>15+8*D2043/3+8*(E2043/2)/3</f>
        <v>56.333333333333336</v>
      </c>
      <c r="N2043" s="25">
        <f>L2043-M2043</f>
        <v>-16.883333333333333</v>
      </c>
      <c r="O2043" s="26">
        <f>SUMPRODUCT(TEXT(N2043-{0,5,15,25,35},"0;\0")*{0,2,3,3,7})</f>
        <v>0</v>
      </c>
      <c r="P2043" s="24"/>
    </row>
    <row r="2044" spans="1:16">
      <c r="A2044" s="184" t="s">
        <v>2797</v>
      </c>
      <c r="B2044" s="177" t="s">
        <v>1379</v>
      </c>
      <c r="C2044" s="177">
        <v>19940007</v>
      </c>
      <c r="D2044" s="177">
        <v>9</v>
      </c>
      <c r="E2044" s="177">
        <v>6</v>
      </c>
      <c r="F2044" s="24" t="s">
        <v>88</v>
      </c>
      <c r="G2044" s="24" t="s">
        <v>1366</v>
      </c>
      <c r="H2044" s="24">
        <v>5</v>
      </c>
      <c r="I2044" s="24">
        <v>508</v>
      </c>
      <c r="J2044" s="24" t="s">
        <v>325</v>
      </c>
      <c r="K2044" s="85">
        <v>14.41</v>
      </c>
      <c r="L2044" s="177">
        <v>50.54</v>
      </c>
      <c r="M2044" s="178">
        <f>15+8*D2044/3+8*(E2044/2)/3</f>
        <v>47</v>
      </c>
      <c r="N2044" s="178">
        <f>L2044-M2044</f>
        <v>3.5399999999999991</v>
      </c>
      <c r="O2044" s="185">
        <f>SUMPRODUCT(TEXT(N2044-{0,5,15,25,35},"0;\0")*{0,2,3,3,7})</f>
        <v>0</v>
      </c>
      <c r="P2044" s="24"/>
    </row>
    <row r="2045" spans="1:16">
      <c r="A2045" s="184" t="s">
        <v>2797</v>
      </c>
      <c r="B2045" s="177"/>
      <c r="C2045" s="177"/>
      <c r="D2045" s="177"/>
      <c r="E2045" s="177"/>
      <c r="F2045" s="24" t="s">
        <v>88</v>
      </c>
      <c r="G2045" s="24" t="s">
        <v>1366</v>
      </c>
      <c r="H2045" s="24">
        <v>5</v>
      </c>
      <c r="I2045" s="24">
        <v>503</v>
      </c>
      <c r="J2045" s="24" t="s">
        <v>1380</v>
      </c>
      <c r="K2045" s="85">
        <v>39.409999999999997</v>
      </c>
      <c r="L2045" s="177"/>
      <c r="M2045" s="178"/>
      <c r="N2045" s="178"/>
      <c r="O2045" s="185"/>
      <c r="P2045" s="24"/>
    </row>
    <row r="2046" spans="1:16">
      <c r="A2046" s="184" t="s">
        <v>2797</v>
      </c>
      <c r="B2046" s="177" t="s">
        <v>1381</v>
      </c>
      <c r="C2046" s="177">
        <v>20110012</v>
      </c>
      <c r="D2046" s="177">
        <v>9</v>
      </c>
      <c r="E2046" s="177">
        <v>6</v>
      </c>
      <c r="F2046" s="24" t="s">
        <v>88</v>
      </c>
      <c r="G2046" s="24" t="s">
        <v>1366</v>
      </c>
      <c r="H2046" s="24">
        <v>4</v>
      </c>
      <c r="I2046" s="24">
        <v>403</v>
      </c>
      <c r="J2046" s="24" t="s">
        <v>325</v>
      </c>
      <c r="K2046" s="85">
        <v>19.46</v>
      </c>
      <c r="L2046" s="177">
        <v>58.81</v>
      </c>
      <c r="M2046" s="178">
        <f>15+8*D2046/3+8*(E2046/2)/3</f>
        <v>47</v>
      </c>
      <c r="N2046" s="178">
        <f>L2046-M2046</f>
        <v>11.810000000000002</v>
      </c>
      <c r="O2046" s="185">
        <v>13.62</v>
      </c>
      <c r="P2046" s="24"/>
    </row>
    <row r="2047" spans="1:16">
      <c r="A2047" s="184" t="s">
        <v>2797</v>
      </c>
      <c r="B2047" s="177"/>
      <c r="C2047" s="177"/>
      <c r="D2047" s="177"/>
      <c r="E2047" s="177"/>
      <c r="F2047" s="24" t="s">
        <v>88</v>
      </c>
      <c r="G2047" s="24" t="s">
        <v>1366</v>
      </c>
      <c r="H2047" s="24">
        <v>4</v>
      </c>
      <c r="I2047" s="24">
        <v>402</v>
      </c>
      <c r="J2047" s="24" t="s">
        <v>1382</v>
      </c>
      <c r="K2047" s="85">
        <v>39.35</v>
      </c>
      <c r="L2047" s="177"/>
      <c r="M2047" s="178"/>
      <c r="N2047" s="178"/>
      <c r="O2047" s="185"/>
      <c r="P2047" s="24"/>
    </row>
    <row r="2048" spans="1:16">
      <c r="A2048" s="184" t="s">
        <v>2797</v>
      </c>
      <c r="B2048" s="177" t="s">
        <v>1383</v>
      </c>
      <c r="C2048" s="177">
        <v>20110091</v>
      </c>
      <c r="D2048" s="177">
        <v>13</v>
      </c>
      <c r="E2048" s="177">
        <v>6</v>
      </c>
      <c r="F2048" s="24" t="s">
        <v>88</v>
      </c>
      <c r="G2048" s="24" t="s">
        <v>1384</v>
      </c>
      <c r="H2048" s="24">
        <v>2</v>
      </c>
      <c r="I2048" s="24">
        <v>206</v>
      </c>
      <c r="J2048" s="24" t="s">
        <v>1227</v>
      </c>
      <c r="K2048" s="85">
        <v>19.09</v>
      </c>
      <c r="L2048" s="177">
        <v>57.32</v>
      </c>
      <c r="M2048" s="178">
        <f>15+8*D2048/3+8*(E2048/2)/3</f>
        <v>57.666666666666664</v>
      </c>
      <c r="N2048" s="178">
        <f>L2048-M2048</f>
        <v>-0.34666666666666401</v>
      </c>
      <c r="O2048" s="185">
        <f>SUMPRODUCT(TEXT(N2048-{0,5,15,25,35},"0;\0")*{0,2,3,3,7})</f>
        <v>0</v>
      </c>
      <c r="P2048" s="24"/>
    </row>
    <row r="2049" spans="1:16">
      <c r="A2049" s="184" t="s">
        <v>2798</v>
      </c>
      <c r="B2049" s="177"/>
      <c r="C2049" s="177"/>
      <c r="D2049" s="177"/>
      <c r="E2049" s="177"/>
      <c r="F2049" s="24" t="s">
        <v>88</v>
      </c>
      <c r="G2049" s="24" t="s">
        <v>1384</v>
      </c>
      <c r="H2049" s="24">
        <v>2</v>
      </c>
      <c r="I2049" s="24">
        <v>207</v>
      </c>
      <c r="J2049" s="24" t="s">
        <v>1385</v>
      </c>
      <c r="K2049" s="85">
        <v>38.229999999999997</v>
      </c>
      <c r="L2049" s="177"/>
      <c r="M2049" s="178"/>
      <c r="N2049" s="178"/>
      <c r="O2049" s="185"/>
      <c r="P2049" s="24"/>
    </row>
    <row r="2050" spans="1:16">
      <c r="A2050" s="184" t="s">
        <v>2798</v>
      </c>
      <c r="B2050" s="177" t="s">
        <v>1386</v>
      </c>
      <c r="C2050" s="177">
        <v>20050034</v>
      </c>
      <c r="D2050" s="177">
        <v>10</v>
      </c>
      <c r="E2050" s="177">
        <v>6</v>
      </c>
      <c r="F2050" s="24" t="s">
        <v>88</v>
      </c>
      <c r="G2050" s="24" t="s">
        <v>1366</v>
      </c>
      <c r="H2050" s="24">
        <v>2</v>
      </c>
      <c r="I2050" s="24">
        <v>206</v>
      </c>
      <c r="J2050" s="24" t="s">
        <v>1227</v>
      </c>
      <c r="K2050" s="85">
        <v>13.09</v>
      </c>
      <c r="L2050" s="177">
        <v>48.44</v>
      </c>
      <c r="M2050" s="178">
        <f>15+8*D2050/3+8*(E2050/2)/3</f>
        <v>49.666666666666671</v>
      </c>
      <c r="N2050" s="178">
        <f>L2050-M2050</f>
        <v>-1.2266666666666737</v>
      </c>
      <c r="O2050" s="177">
        <f>SUMPRODUCT(TEXT(N2050-{0,5,15,25,35},"0;\0")*{0,2,3,3,7})</f>
        <v>0</v>
      </c>
      <c r="P2050" s="24"/>
    </row>
    <row r="2051" spans="1:16">
      <c r="A2051" s="184" t="s">
        <v>2797</v>
      </c>
      <c r="B2051" s="177"/>
      <c r="C2051" s="177"/>
      <c r="D2051" s="177"/>
      <c r="E2051" s="177"/>
      <c r="F2051" s="24" t="s">
        <v>88</v>
      </c>
      <c r="G2051" s="24" t="s">
        <v>1366</v>
      </c>
      <c r="H2051" s="24">
        <v>2</v>
      </c>
      <c r="I2051" s="24">
        <v>215</v>
      </c>
      <c r="J2051" s="24" t="s">
        <v>1387</v>
      </c>
      <c r="K2051" s="85">
        <v>28.79</v>
      </c>
      <c r="L2051" s="177"/>
      <c r="M2051" s="178"/>
      <c r="N2051" s="178"/>
      <c r="O2051" s="177"/>
      <c r="P2051" s="24"/>
    </row>
    <row r="2052" spans="1:16">
      <c r="A2052" s="184" t="s">
        <v>2797</v>
      </c>
      <c r="B2052" s="177"/>
      <c r="C2052" s="177"/>
      <c r="D2052" s="177"/>
      <c r="E2052" s="177"/>
      <c r="F2052" s="24" t="s">
        <v>88</v>
      </c>
      <c r="G2052" s="24" t="s">
        <v>1366</v>
      </c>
      <c r="H2052" s="24">
        <v>5</v>
      </c>
      <c r="I2052" s="24">
        <v>502</v>
      </c>
      <c r="J2052" s="24" t="s">
        <v>1371</v>
      </c>
      <c r="K2052" s="85">
        <v>39.369999999999997</v>
      </c>
      <c r="L2052" s="177"/>
      <c r="M2052" s="178"/>
      <c r="N2052" s="178"/>
      <c r="O2052" s="177"/>
      <c r="P2052" s="24"/>
    </row>
    <row r="2053" spans="1:16">
      <c r="A2053" s="184" t="s">
        <v>2797</v>
      </c>
      <c r="B2053" s="177" t="s">
        <v>1388</v>
      </c>
      <c r="C2053" s="177">
        <v>20000008</v>
      </c>
      <c r="D2053" s="177">
        <v>9</v>
      </c>
      <c r="E2053" s="177">
        <v>6</v>
      </c>
      <c r="F2053" s="24" t="s">
        <v>88</v>
      </c>
      <c r="G2053" s="24" t="s">
        <v>1366</v>
      </c>
      <c r="H2053" s="24">
        <v>4</v>
      </c>
      <c r="I2053" s="24">
        <v>406</v>
      </c>
      <c r="J2053" s="24" t="s">
        <v>325</v>
      </c>
      <c r="K2053" s="85">
        <v>19.47</v>
      </c>
      <c r="L2053" s="177">
        <v>44.62</v>
      </c>
      <c r="M2053" s="178">
        <f>15+8*D2053/3+8*(E2053/2)/3</f>
        <v>47</v>
      </c>
      <c r="N2053" s="178">
        <f>L2053-M2053</f>
        <v>-2.3800000000000026</v>
      </c>
      <c r="O2053" s="177">
        <f>SUMPRODUCT(TEXT(N2053-{0,5,15,25,35},"0;\0")*{0,2,3,3,7})</f>
        <v>0</v>
      </c>
      <c r="P2053" s="24"/>
    </row>
    <row r="2054" spans="1:16">
      <c r="A2054" s="184" t="s">
        <v>2797</v>
      </c>
      <c r="B2054" s="177"/>
      <c r="C2054" s="177"/>
      <c r="D2054" s="177"/>
      <c r="E2054" s="177"/>
      <c r="F2054" s="24" t="s">
        <v>88</v>
      </c>
      <c r="G2054" s="24" t="s">
        <v>1366</v>
      </c>
      <c r="H2054" s="24">
        <v>4</v>
      </c>
      <c r="I2054" s="24">
        <v>401</v>
      </c>
      <c r="J2054" s="24" t="s">
        <v>1378</v>
      </c>
      <c r="K2054" s="85">
        <v>21.92</v>
      </c>
      <c r="L2054" s="177"/>
      <c r="M2054" s="178"/>
      <c r="N2054" s="178"/>
      <c r="O2054" s="177"/>
      <c r="P2054" s="24"/>
    </row>
    <row r="2055" spans="1:16">
      <c r="A2055" s="184" t="s">
        <v>2797</v>
      </c>
      <c r="B2055" s="177"/>
      <c r="C2055" s="177"/>
      <c r="D2055" s="177"/>
      <c r="E2055" s="177"/>
      <c r="F2055" s="24" t="s">
        <v>88</v>
      </c>
      <c r="G2055" s="24" t="s">
        <v>1366</v>
      </c>
      <c r="H2055" s="24">
        <v>4</v>
      </c>
      <c r="I2055" s="24">
        <v>408</v>
      </c>
      <c r="J2055" s="24" t="s">
        <v>1389</v>
      </c>
      <c r="K2055" s="85">
        <v>9.9700000000000006</v>
      </c>
      <c r="L2055" s="177"/>
      <c r="M2055" s="178"/>
      <c r="N2055" s="178"/>
      <c r="O2055" s="177"/>
      <c r="P2055" s="24"/>
    </row>
    <row r="2056" spans="1:16">
      <c r="A2056" s="184" t="s">
        <v>2797</v>
      </c>
      <c r="B2056" s="177" t="s">
        <v>1390</v>
      </c>
      <c r="C2056" s="177">
        <v>20090062</v>
      </c>
      <c r="D2056" s="177">
        <v>9</v>
      </c>
      <c r="E2056" s="177">
        <v>6</v>
      </c>
      <c r="F2056" s="24" t="s">
        <v>88</v>
      </c>
      <c r="G2056" s="24" t="s">
        <v>1366</v>
      </c>
      <c r="H2056" s="24">
        <v>4</v>
      </c>
      <c r="I2056" s="24">
        <v>413</v>
      </c>
      <c r="J2056" s="24" t="s">
        <v>325</v>
      </c>
      <c r="K2056" s="85">
        <v>19.45</v>
      </c>
      <c r="L2056" s="177">
        <v>51.76</v>
      </c>
      <c r="M2056" s="178">
        <f>15+8*D2056/3+8*(E2056/2)/3</f>
        <v>47</v>
      </c>
      <c r="N2056" s="178">
        <f>L2056-M2056</f>
        <v>4.759999999999998</v>
      </c>
      <c r="O2056" s="185">
        <f>SUMPRODUCT(TEXT(N2056-{0,5,15,25,35},"0;\0")*{0,2,3,3,7})</f>
        <v>0</v>
      </c>
      <c r="P2056" s="24"/>
    </row>
    <row r="2057" spans="1:16">
      <c r="A2057" s="184" t="s">
        <v>2797</v>
      </c>
      <c r="B2057" s="177"/>
      <c r="C2057" s="177"/>
      <c r="D2057" s="177"/>
      <c r="E2057" s="177"/>
      <c r="F2057" s="24" t="s">
        <v>88</v>
      </c>
      <c r="G2057" s="24" t="s">
        <v>1366</v>
      </c>
      <c r="H2057" s="24">
        <v>4</v>
      </c>
      <c r="I2057" s="24">
        <v>405</v>
      </c>
      <c r="J2057" s="24" t="s">
        <v>1391</v>
      </c>
      <c r="K2057" s="85">
        <v>39.44</v>
      </c>
      <c r="L2057" s="177"/>
      <c r="M2057" s="178"/>
      <c r="N2057" s="178"/>
      <c r="O2057" s="185"/>
      <c r="P2057" s="24"/>
    </row>
    <row r="2058" spans="1:16">
      <c r="A2058" s="184" t="s">
        <v>2797</v>
      </c>
      <c r="B2058" s="177" t="s">
        <v>1392</v>
      </c>
      <c r="C2058" s="177">
        <v>20040012</v>
      </c>
      <c r="D2058" s="177">
        <v>5</v>
      </c>
      <c r="E2058" s="177">
        <v>6</v>
      </c>
      <c r="F2058" s="24" t="s">
        <v>88</v>
      </c>
      <c r="G2058" s="24" t="s">
        <v>1366</v>
      </c>
      <c r="H2058" s="24">
        <v>4</v>
      </c>
      <c r="I2058" s="24">
        <v>409</v>
      </c>
      <c r="J2058" s="24" t="s">
        <v>1227</v>
      </c>
      <c r="K2058" s="85">
        <v>14</v>
      </c>
      <c r="L2058" s="177">
        <v>24.5</v>
      </c>
      <c r="M2058" s="178">
        <f>15+8*D2058/3+8*(E2058/2)/3</f>
        <v>36.333333333333336</v>
      </c>
      <c r="N2058" s="178">
        <f>L2058-M2058</f>
        <v>-11.833333333333336</v>
      </c>
      <c r="O2058" s="177">
        <f>SUMPRODUCT(TEXT(N2058-{0,5,15,25,35},"0;\0")*{0,2,3,3,7})</f>
        <v>0</v>
      </c>
      <c r="P2058" s="24"/>
    </row>
    <row r="2059" spans="1:16">
      <c r="A2059" s="184" t="s">
        <v>2797</v>
      </c>
      <c r="B2059" s="177"/>
      <c r="C2059" s="177"/>
      <c r="D2059" s="177"/>
      <c r="E2059" s="177"/>
      <c r="F2059" s="24" t="s">
        <v>88</v>
      </c>
      <c r="G2059" s="24" t="s">
        <v>1366</v>
      </c>
      <c r="H2059" s="24">
        <v>4</v>
      </c>
      <c r="I2059" s="24">
        <v>405</v>
      </c>
      <c r="J2059" s="24" t="s">
        <v>1391</v>
      </c>
      <c r="K2059" s="85">
        <v>39.44</v>
      </c>
      <c r="L2059" s="177"/>
      <c r="M2059" s="178"/>
      <c r="N2059" s="178"/>
      <c r="O2059" s="177"/>
      <c r="P2059" s="24"/>
    </row>
    <row r="2060" spans="1:16">
      <c r="A2060" s="184" t="s">
        <v>2797</v>
      </c>
      <c r="B2060" s="177"/>
      <c r="C2060" s="177"/>
      <c r="D2060" s="177"/>
      <c r="E2060" s="177"/>
      <c r="F2060" s="24" t="s">
        <v>88</v>
      </c>
      <c r="G2060" s="24" t="s">
        <v>1366</v>
      </c>
      <c r="H2060" s="24">
        <v>5</v>
      </c>
      <c r="I2060" s="24">
        <v>408</v>
      </c>
      <c r="J2060" s="24" t="s">
        <v>1389</v>
      </c>
      <c r="K2060" s="85">
        <v>9.9700000000000006</v>
      </c>
      <c r="L2060" s="177"/>
      <c r="M2060" s="178"/>
      <c r="N2060" s="178"/>
      <c r="O2060" s="177"/>
      <c r="P2060" s="24"/>
    </row>
    <row r="2061" spans="1:16">
      <c r="A2061" s="184" t="s">
        <v>2797</v>
      </c>
      <c r="B2061" s="177" t="s">
        <v>1393</v>
      </c>
      <c r="C2061" s="177">
        <v>20100067</v>
      </c>
      <c r="D2061" s="177">
        <v>9</v>
      </c>
      <c r="E2061" s="177">
        <v>6</v>
      </c>
      <c r="F2061" s="24" t="s">
        <v>88</v>
      </c>
      <c r="G2061" s="24" t="s">
        <v>1366</v>
      </c>
      <c r="H2061" s="24">
        <v>4</v>
      </c>
      <c r="I2061" s="24">
        <v>417</v>
      </c>
      <c r="J2061" s="24" t="s">
        <v>1227</v>
      </c>
      <c r="K2061" s="85">
        <v>19.41</v>
      </c>
      <c r="L2061" s="177">
        <v>48.93</v>
      </c>
      <c r="M2061" s="178">
        <f>15+8*D2061/3+8*(E2061/2)/3</f>
        <v>47</v>
      </c>
      <c r="N2061" s="178">
        <f>L2061-M2061</f>
        <v>1.9299999999999997</v>
      </c>
      <c r="O2061" s="185">
        <f>SUMPRODUCT(TEXT(N2061-{0,5,15,25,35},"0;\0")*{0,2,3,3,7})</f>
        <v>0</v>
      </c>
      <c r="P2061" s="24"/>
    </row>
    <row r="2062" spans="1:16">
      <c r="A2062" s="184" t="s">
        <v>2797</v>
      </c>
      <c r="B2062" s="177"/>
      <c r="C2062" s="177"/>
      <c r="D2062" s="177"/>
      <c r="E2062" s="177"/>
      <c r="F2062" s="24" t="s">
        <v>88</v>
      </c>
      <c r="G2062" s="24" t="s">
        <v>1366</v>
      </c>
      <c r="H2062" s="24">
        <v>4</v>
      </c>
      <c r="I2062" s="24">
        <v>407</v>
      </c>
      <c r="J2062" s="24" t="s">
        <v>1394</v>
      </c>
      <c r="K2062" s="85">
        <v>39.409999999999997</v>
      </c>
      <c r="L2062" s="177"/>
      <c r="M2062" s="178"/>
      <c r="N2062" s="178"/>
      <c r="O2062" s="185"/>
      <c r="P2062" s="24"/>
    </row>
    <row r="2063" spans="1:16">
      <c r="A2063" s="184" t="s">
        <v>2797</v>
      </c>
      <c r="B2063" s="177" t="s">
        <v>1395</v>
      </c>
      <c r="C2063" s="177">
        <v>20060007</v>
      </c>
      <c r="D2063" s="177">
        <v>6</v>
      </c>
      <c r="E2063" s="177">
        <v>6</v>
      </c>
      <c r="F2063" s="24" t="s">
        <v>88</v>
      </c>
      <c r="G2063" s="24" t="s">
        <v>1366</v>
      </c>
      <c r="H2063" s="24">
        <v>3</v>
      </c>
      <c r="I2063" s="24">
        <v>313</v>
      </c>
      <c r="J2063" s="24" t="s">
        <v>1227</v>
      </c>
      <c r="K2063" s="85">
        <v>14</v>
      </c>
      <c r="L2063" s="177">
        <v>39.130000000000003</v>
      </c>
      <c r="M2063" s="178">
        <f>15+8*D2063/3+8*(E2063/2)/3</f>
        <v>39</v>
      </c>
      <c r="N2063" s="178">
        <f>L2063-M2063</f>
        <v>0.13000000000000256</v>
      </c>
      <c r="O2063" s="177">
        <f>SUMPRODUCT(TEXT(N2063-{0,5,15,25,35},"0;\0")*{0,2,3,3,7})</f>
        <v>0</v>
      </c>
      <c r="P2063" s="24"/>
    </row>
    <row r="2064" spans="1:16">
      <c r="A2064" s="184" t="s">
        <v>2797</v>
      </c>
      <c r="B2064" s="177"/>
      <c r="C2064" s="177"/>
      <c r="D2064" s="177"/>
      <c r="E2064" s="177"/>
      <c r="F2064" s="24" t="s">
        <v>88</v>
      </c>
      <c r="G2064" s="24" t="s">
        <v>1366</v>
      </c>
      <c r="H2064" s="24">
        <v>3</v>
      </c>
      <c r="I2064" s="24">
        <v>315</v>
      </c>
      <c r="J2064" s="24" t="s">
        <v>1396</v>
      </c>
      <c r="K2064" s="85">
        <v>39.369999999999997</v>
      </c>
      <c r="L2064" s="177"/>
      <c r="M2064" s="178"/>
      <c r="N2064" s="178"/>
      <c r="O2064" s="177"/>
      <c r="P2064" s="24"/>
    </row>
    <row r="2065" spans="1:16">
      <c r="A2065" s="184" t="s">
        <v>2797</v>
      </c>
      <c r="B2065" s="177"/>
      <c r="C2065" s="177"/>
      <c r="D2065" s="177"/>
      <c r="E2065" s="177"/>
      <c r="F2065" s="24" t="s">
        <v>88</v>
      </c>
      <c r="G2065" s="24" t="s">
        <v>1366</v>
      </c>
      <c r="H2065" s="24">
        <v>4</v>
      </c>
      <c r="I2065" s="24">
        <v>407</v>
      </c>
      <c r="J2065" s="24" t="s">
        <v>1394</v>
      </c>
      <c r="K2065" s="85">
        <v>39.409999999999997</v>
      </c>
      <c r="L2065" s="177"/>
      <c r="M2065" s="178"/>
      <c r="N2065" s="178"/>
      <c r="O2065" s="177"/>
      <c r="P2065" s="24"/>
    </row>
    <row r="2066" spans="1:16">
      <c r="A2066" s="184" t="s">
        <v>2797</v>
      </c>
      <c r="B2066" s="177" t="s">
        <v>1397</v>
      </c>
      <c r="C2066" s="177">
        <v>20150022</v>
      </c>
      <c r="D2066" s="177">
        <v>10</v>
      </c>
      <c r="E2066" s="177">
        <v>6</v>
      </c>
      <c r="F2066" s="24" t="s">
        <v>88</v>
      </c>
      <c r="G2066" s="24" t="s">
        <v>1366</v>
      </c>
      <c r="H2066" s="108">
        <v>3</v>
      </c>
      <c r="I2066" s="108">
        <v>309</v>
      </c>
      <c r="J2066" s="37" t="s">
        <v>1227</v>
      </c>
      <c r="K2066" s="91">
        <v>19.45</v>
      </c>
      <c r="L2066" s="177">
        <v>38.9</v>
      </c>
      <c r="M2066" s="178">
        <v>49.71</v>
      </c>
      <c r="N2066" s="178">
        <v>-10.81</v>
      </c>
      <c r="O2066" s="185">
        <f>SUMPRODUCT(TEXT(N2066-{0,5,15,25,35},"0;\0")*{0,2,3,3,7})</f>
        <v>0</v>
      </c>
      <c r="P2066" s="24"/>
    </row>
    <row r="2067" spans="1:16">
      <c r="A2067" s="184" t="s">
        <v>2799</v>
      </c>
      <c r="B2067" s="177"/>
      <c r="C2067" s="177"/>
      <c r="D2067" s="177"/>
      <c r="E2067" s="177"/>
      <c r="F2067" s="24" t="s">
        <v>88</v>
      </c>
      <c r="G2067" s="24" t="s">
        <v>1366</v>
      </c>
      <c r="H2067" s="24">
        <v>4</v>
      </c>
      <c r="I2067" s="108">
        <v>416</v>
      </c>
      <c r="J2067" s="37" t="s">
        <v>1398</v>
      </c>
      <c r="K2067" s="85">
        <v>19.45</v>
      </c>
      <c r="L2067" s="177"/>
      <c r="M2067" s="178"/>
      <c r="N2067" s="178"/>
      <c r="O2067" s="185"/>
      <c r="P2067" s="24"/>
    </row>
    <row r="2068" spans="1:16">
      <c r="A2068" s="184" t="s">
        <v>2800</v>
      </c>
      <c r="B2068" s="177" t="s">
        <v>1399</v>
      </c>
      <c r="C2068" s="177">
        <v>20100049</v>
      </c>
      <c r="D2068" s="177">
        <v>14</v>
      </c>
      <c r="E2068" s="177">
        <v>5</v>
      </c>
      <c r="F2068" s="24" t="s">
        <v>88</v>
      </c>
      <c r="G2068" s="24" t="s">
        <v>1366</v>
      </c>
      <c r="H2068" s="24">
        <v>5</v>
      </c>
      <c r="I2068" s="24">
        <v>504</v>
      </c>
      <c r="J2068" s="24" t="s">
        <v>1227</v>
      </c>
      <c r="K2068" s="85">
        <v>19.45</v>
      </c>
      <c r="L2068" s="177">
        <v>60.8</v>
      </c>
      <c r="M2068" s="178">
        <f>15+8*D2068/3+8*(E2068/2)/3</f>
        <v>59</v>
      </c>
      <c r="N2068" s="178">
        <f>L2068-M2068</f>
        <v>1.7999999999999972</v>
      </c>
      <c r="O2068" s="177">
        <f>SUMPRODUCT(TEXT(N2068-{0,5,15,25,35},"0;\0")*{0,2,3,3,7})</f>
        <v>0</v>
      </c>
      <c r="P2068" s="24"/>
    </row>
    <row r="2069" spans="1:16">
      <c r="A2069" s="184" t="s">
        <v>2797</v>
      </c>
      <c r="B2069" s="177"/>
      <c r="C2069" s="177"/>
      <c r="D2069" s="177"/>
      <c r="E2069" s="177"/>
      <c r="F2069" s="24" t="s">
        <v>88</v>
      </c>
      <c r="G2069" s="24" t="s">
        <v>1366</v>
      </c>
      <c r="H2069" s="24">
        <v>5</v>
      </c>
      <c r="I2069" s="24">
        <v>505</v>
      </c>
      <c r="J2069" s="24" t="s">
        <v>1400</v>
      </c>
      <c r="K2069" s="85">
        <v>59.77</v>
      </c>
      <c r="L2069" s="177"/>
      <c r="M2069" s="178"/>
      <c r="N2069" s="178"/>
      <c r="O2069" s="177"/>
      <c r="P2069" s="24"/>
    </row>
    <row r="2070" spans="1:16">
      <c r="A2070" s="184" t="s">
        <v>2797</v>
      </c>
      <c r="B2070" s="177"/>
      <c r="C2070" s="177"/>
      <c r="D2070" s="177"/>
      <c r="E2070" s="177"/>
      <c r="F2070" s="24" t="s">
        <v>88</v>
      </c>
      <c r="G2070" s="24" t="s">
        <v>1366</v>
      </c>
      <c r="H2070" s="24">
        <v>3</v>
      </c>
      <c r="I2070" s="24">
        <v>315</v>
      </c>
      <c r="J2070" s="24" t="s">
        <v>1396</v>
      </c>
      <c r="K2070" s="85">
        <v>39.369999999999997</v>
      </c>
      <c r="L2070" s="177"/>
      <c r="M2070" s="178"/>
      <c r="N2070" s="178"/>
      <c r="O2070" s="177"/>
      <c r="P2070" s="24"/>
    </row>
    <row r="2071" spans="1:16">
      <c r="A2071" s="184" t="s">
        <v>2797</v>
      </c>
      <c r="B2071" s="177" t="s">
        <v>1401</v>
      </c>
      <c r="C2071" s="177">
        <v>20130066</v>
      </c>
      <c r="D2071" s="177">
        <v>13</v>
      </c>
      <c r="E2071" s="177">
        <v>6</v>
      </c>
      <c r="F2071" s="24" t="s">
        <v>88</v>
      </c>
      <c r="G2071" s="24" t="s">
        <v>1366</v>
      </c>
      <c r="H2071" s="24">
        <v>5</v>
      </c>
      <c r="I2071" s="24">
        <v>505</v>
      </c>
      <c r="J2071" s="24" t="s">
        <v>1400</v>
      </c>
      <c r="K2071" s="85">
        <v>59.77</v>
      </c>
      <c r="L2071" s="177">
        <v>55.03</v>
      </c>
      <c r="M2071" s="178">
        <f>15+8*D2071/3+8*(E2071/2)/3</f>
        <v>57.666666666666664</v>
      </c>
      <c r="N2071" s="178">
        <f>L2071-M2071</f>
        <v>-2.6366666666666632</v>
      </c>
      <c r="O2071" s="177">
        <f>SUMPRODUCT(TEXT(N2071-{0,5,15,25,35},"0;\0")*{0,2,3,3,7})</f>
        <v>0</v>
      </c>
      <c r="P2071" s="24"/>
    </row>
    <row r="2072" spans="1:16">
      <c r="A2072" s="184" t="s">
        <v>2797</v>
      </c>
      <c r="B2072" s="177"/>
      <c r="C2072" s="177"/>
      <c r="D2072" s="177"/>
      <c r="E2072" s="177"/>
      <c r="F2072" s="24" t="s">
        <v>88</v>
      </c>
      <c r="G2072" s="24" t="s">
        <v>1384</v>
      </c>
      <c r="H2072" s="24">
        <v>2</v>
      </c>
      <c r="I2072" s="24">
        <v>205</v>
      </c>
      <c r="J2072" s="24" t="s">
        <v>1227</v>
      </c>
      <c r="K2072" s="85">
        <v>19.09</v>
      </c>
      <c r="L2072" s="177"/>
      <c r="M2072" s="178"/>
      <c r="N2072" s="178"/>
      <c r="O2072" s="177"/>
      <c r="P2072" s="24"/>
    </row>
    <row r="2073" spans="1:16">
      <c r="A2073" s="184" t="s">
        <v>2797</v>
      </c>
      <c r="B2073" s="177"/>
      <c r="C2073" s="177"/>
      <c r="D2073" s="177"/>
      <c r="E2073" s="177"/>
      <c r="F2073" s="24" t="s">
        <v>88</v>
      </c>
      <c r="G2073" s="24" t="s">
        <v>1366</v>
      </c>
      <c r="H2073" s="24">
        <v>3</v>
      </c>
      <c r="I2073" s="24">
        <v>315</v>
      </c>
      <c r="J2073" s="24" t="s">
        <v>1396</v>
      </c>
      <c r="K2073" s="85">
        <v>39.369999999999997</v>
      </c>
      <c r="L2073" s="177"/>
      <c r="M2073" s="178"/>
      <c r="N2073" s="178"/>
      <c r="O2073" s="177"/>
      <c r="P2073" s="24"/>
    </row>
    <row r="2074" spans="1:16">
      <c r="A2074" s="184" t="s">
        <v>2797</v>
      </c>
      <c r="B2074" s="177" t="s">
        <v>1402</v>
      </c>
      <c r="C2074" s="177">
        <v>20140088</v>
      </c>
      <c r="D2074" s="177">
        <v>9</v>
      </c>
      <c r="E2074" s="177">
        <v>2</v>
      </c>
      <c r="F2074" s="24" t="s">
        <v>88</v>
      </c>
      <c r="G2074" s="24" t="s">
        <v>1366</v>
      </c>
      <c r="H2074" s="24">
        <v>3</v>
      </c>
      <c r="I2074" s="24">
        <v>311</v>
      </c>
      <c r="J2074" s="24" t="s">
        <v>325</v>
      </c>
      <c r="K2074" s="85">
        <v>19.41</v>
      </c>
      <c r="L2074" s="177">
        <v>43.95</v>
      </c>
      <c r="M2074" s="178">
        <f t="shared" ref="M2074:M2102" si="53">15+8*D2074/3+8*(E2074/2)/3</f>
        <v>41.666666666666664</v>
      </c>
      <c r="N2074" s="178">
        <f t="shared" ref="N2074:N2102" si="54">L2074-M2074</f>
        <v>2.2833333333333385</v>
      </c>
      <c r="O2074" s="185">
        <f>SUMPRODUCT(TEXT(N2074-{0,5,15,25,35},"0;\0")*{0,2,3,3,7})</f>
        <v>0</v>
      </c>
      <c r="P2074" s="24"/>
    </row>
    <row r="2075" spans="1:16">
      <c r="A2075" s="184" t="s">
        <v>2797</v>
      </c>
      <c r="B2075" s="177"/>
      <c r="C2075" s="177"/>
      <c r="D2075" s="177"/>
      <c r="E2075" s="177"/>
      <c r="F2075" s="24" t="s">
        <v>88</v>
      </c>
      <c r="G2075" s="24" t="s">
        <v>1366</v>
      </c>
      <c r="H2075" s="24">
        <v>5</v>
      </c>
      <c r="I2075" s="24">
        <v>507</v>
      </c>
      <c r="J2075" s="24" t="s">
        <v>1403</v>
      </c>
      <c r="K2075" s="85">
        <v>24.54</v>
      </c>
      <c r="L2075" s="177"/>
      <c r="M2075" s="178"/>
      <c r="N2075" s="178"/>
      <c r="O2075" s="185"/>
      <c r="P2075" s="24"/>
    </row>
    <row r="2076" spans="1:16" s="60" customFormat="1">
      <c r="A2076" s="21" t="s">
        <v>2797</v>
      </c>
      <c r="B2076" s="24" t="s">
        <v>1404</v>
      </c>
      <c r="C2076" s="24">
        <v>20100166</v>
      </c>
      <c r="D2076" s="24">
        <v>6</v>
      </c>
      <c r="E2076" s="24">
        <v>6</v>
      </c>
      <c r="F2076" s="24" t="s">
        <v>88</v>
      </c>
      <c r="G2076" s="24" t="s">
        <v>1366</v>
      </c>
      <c r="H2076" s="24">
        <v>2</v>
      </c>
      <c r="I2076" s="24">
        <v>201</v>
      </c>
      <c r="J2076" s="24" t="s">
        <v>1405</v>
      </c>
      <c r="K2076" s="85">
        <v>21.66</v>
      </c>
      <c r="L2076" s="24">
        <v>30</v>
      </c>
      <c r="M2076" s="25">
        <f t="shared" si="53"/>
        <v>39</v>
      </c>
      <c r="N2076" s="25">
        <f t="shared" si="54"/>
        <v>-9</v>
      </c>
      <c r="O2076" s="26">
        <f>SUMPRODUCT(TEXT(N2076-{0,5,15,25,35},"0;\0")*{0,2,3,3,7})</f>
        <v>0</v>
      </c>
      <c r="P2076" s="24"/>
    </row>
    <row r="2077" spans="1:16">
      <c r="A2077" s="184" t="s">
        <v>2797</v>
      </c>
      <c r="B2077" s="177" t="s">
        <v>1406</v>
      </c>
      <c r="C2077" s="177">
        <v>20160013</v>
      </c>
      <c r="D2077" s="177">
        <v>10</v>
      </c>
      <c r="E2077" s="177">
        <v>6</v>
      </c>
      <c r="F2077" s="24" t="s">
        <v>88</v>
      </c>
      <c r="G2077" s="24" t="s">
        <v>1384</v>
      </c>
      <c r="H2077" s="24">
        <v>2</v>
      </c>
      <c r="I2077" s="24">
        <v>203</v>
      </c>
      <c r="J2077" s="24" t="s">
        <v>1227</v>
      </c>
      <c r="K2077" s="85">
        <v>13.41</v>
      </c>
      <c r="L2077" s="177">
        <v>51.7</v>
      </c>
      <c r="M2077" s="178">
        <f t="shared" si="53"/>
        <v>49.666666666666671</v>
      </c>
      <c r="N2077" s="178">
        <f t="shared" si="54"/>
        <v>2.0333333333333314</v>
      </c>
      <c r="O2077" s="185">
        <f>SUMPRODUCT(TEXT(N2077-{0,5,15,25,35},"0;\0")*{0,2,3,3,7})</f>
        <v>0</v>
      </c>
      <c r="P2077" s="24"/>
    </row>
    <row r="2078" spans="1:16">
      <c r="A2078" s="184" t="s">
        <v>2801</v>
      </c>
      <c r="B2078" s="177"/>
      <c r="C2078" s="177"/>
      <c r="D2078" s="177"/>
      <c r="E2078" s="177"/>
      <c r="F2078" s="24" t="s">
        <v>88</v>
      </c>
      <c r="G2078" s="24" t="s">
        <v>1384</v>
      </c>
      <c r="H2078" s="24">
        <v>2</v>
      </c>
      <c r="I2078" s="24">
        <v>208</v>
      </c>
      <c r="J2078" s="24" t="s">
        <v>1407</v>
      </c>
      <c r="K2078" s="85">
        <v>38.29</v>
      </c>
      <c r="L2078" s="177"/>
      <c r="M2078" s="178"/>
      <c r="N2078" s="178"/>
      <c r="O2078" s="185"/>
      <c r="P2078" s="24"/>
    </row>
    <row r="2079" spans="1:16">
      <c r="A2079" s="184" t="s">
        <v>2801</v>
      </c>
      <c r="B2079" s="177" t="s">
        <v>1408</v>
      </c>
      <c r="C2079" s="177">
        <v>20140081</v>
      </c>
      <c r="D2079" s="177">
        <v>6</v>
      </c>
      <c r="E2079" s="177">
        <v>6</v>
      </c>
      <c r="F2079" s="24" t="s">
        <v>88</v>
      </c>
      <c r="G2079" s="24" t="s">
        <v>1366</v>
      </c>
      <c r="H2079" s="24">
        <v>3</v>
      </c>
      <c r="I2079" s="24">
        <v>312</v>
      </c>
      <c r="J2079" s="24" t="s">
        <v>1227</v>
      </c>
      <c r="K2079" s="85">
        <v>13.92</v>
      </c>
      <c r="L2079" s="177">
        <v>33.33</v>
      </c>
      <c r="M2079" s="178">
        <f t="shared" si="53"/>
        <v>39</v>
      </c>
      <c r="N2079" s="178">
        <f t="shared" si="54"/>
        <v>-5.6700000000000017</v>
      </c>
      <c r="O2079" s="185">
        <f>SUMPRODUCT(TEXT(N2079-{0,5,15,25,35},"0;\0")*{0,2,3,3,7})</f>
        <v>0</v>
      </c>
      <c r="P2079" s="24"/>
    </row>
    <row r="2080" spans="1:16">
      <c r="A2080" s="184" t="s">
        <v>2797</v>
      </c>
      <c r="B2080" s="177"/>
      <c r="C2080" s="177"/>
      <c r="D2080" s="177"/>
      <c r="E2080" s="177"/>
      <c r="F2080" s="24" t="s">
        <v>88</v>
      </c>
      <c r="G2080" s="24" t="s">
        <v>1366</v>
      </c>
      <c r="H2080" s="24">
        <v>5</v>
      </c>
      <c r="I2080" s="24">
        <v>515</v>
      </c>
      <c r="J2080" s="24" t="s">
        <v>1409</v>
      </c>
      <c r="K2080" s="85">
        <v>19.41</v>
      </c>
      <c r="L2080" s="177"/>
      <c r="M2080" s="178"/>
      <c r="N2080" s="178"/>
      <c r="O2080" s="185"/>
      <c r="P2080" s="24"/>
    </row>
    <row r="2081" spans="1:16">
      <c r="A2081" s="184" t="s">
        <v>2797</v>
      </c>
      <c r="B2081" s="177" t="s">
        <v>1410</v>
      </c>
      <c r="C2081" s="177">
        <v>20170001</v>
      </c>
      <c r="D2081" s="177">
        <v>8</v>
      </c>
      <c r="E2081" s="177">
        <v>6</v>
      </c>
      <c r="F2081" s="24" t="s">
        <v>88</v>
      </c>
      <c r="G2081" s="24" t="s">
        <v>1366</v>
      </c>
      <c r="H2081" s="24">
        <v>2</v>
      </c>
      <c r="I2081" s="24">
        <v>209</v>
      </c>
      <c r="J2081" s="24" t="s">
        <v>1227</v>
      </c>
      <c r="K2081" s="85">
        <v>13.09</v>
      </c>
      <c r="L2081" s="177">
        <v>38.17</v>
      </c>
      <c r="M2081" s="178">
        <f t="shared" si="53"/>
        <v>44.333333333333329</v>
      </c>
      <c r="N2081" s="178">
        <f t="shared" si="54"/>
        <v>-6.1633333333333269</v>
      </c>
      <c r="O2081" s="185">
        <f>SUMPRODUCT(TEXT(N2081-{0,5,15,25,35},"0;\0")*{0,2,3,3,7})</f>
        <v>0</v>
      </c>
      <c r="P2081" s="24"/>
    </row>
    <row r="2082" spans="1:16">
      <c r="A2082" s="184" t="s">
        <v>2797</v>
      </c>
      <c r="B2082" s="177"/>
      <c r="C2082" s="177"/>
      <c r="D2082" s="177"/>
      <c r="E2082" s="177"/>
      <c r="F2082" s="24" t="s">
        <v>88</v>
      </c>
      <c r="G2082" s="24" t="s">
        <v>1366</v>
      </c>
      <c r="H2082" s="24">
        <v>5</v>
      </c>
      <c r="I2082" s="24">
        <v>514</v>
      </c>
      <c r="J2082" s="24" t="s">
        <v>1411</v>
      </c>
      <c r="K2082" s="85">
        <v>39.4</v>
      </c>
      <c r="L2082" s="177"/>
      <c r="M2082" s="178"/>
      <c r="N2082" s="178"/>
      <c r="O2082" s="185"/>
      <c r="P2082" s="24"/>
    </row>
    <row r="2083" spans="1:16">
      <c r="A2083" s="184" t="s">
        <v>2797</v>
      </c>
      <c r="B2083" s="177" t="s">
        <v>1412</v>
      </c>
      <c r="C2083" s="177">
        <v>20170057</v>
      </c>
      <c r="D2083" s="177">
        <v>4</v>
      </c>
      <c r="E2083" s="177">
        <v>6</v>
      </c>
      <c r="F2083" s="24" t="s">
        <v>88</v>
      </c>
      <c r="G2083" s="24" t="s">
        <v>1366</v>
      </c>
      <c r="H2083" s="24">
        <v>2</v>
      </c>
      <c r="I2083" s="24">
        <v>208</v>
      </c>
      <c r="J2083" s="24" t="s">
        <v>1227</v>
      </c>
      <c r="K2083" s="85">
        <v>13.09</v>
      </c>
      <c r="L2083" s="177">
        <v>27.41</v>
      </c>
      <c r="M2083" s="178">
        <f t="shared" si="53"/>
        <v>33.666666666666664</v>
      </c>
      <c r="N2083" s="178">
        <f t="shared" si="54"/>
        <v>-6.2566666666666642</v>
      </c>
      <c r="O2083" s="185">
        <f>SUMPRODUCT(TEXT(N2083-{0,5,15,25,35},"0;\0")*{0,2,3,3,7})</f>
        <v>0</v>
      </c>
      <c r="P2083" s="24"/>
    </row>
    <row r="2084" spans="1:16">
      <c r="A2084" s="184" t="s">
        <v>2797</v>
      </c>
      <c r="B2084" s="177"/>
      <c r="C2084" s="177"/>
      <c r="D2084" s="177"/>
      <c r="E2084" s="177"/>
      <c r="F2084" s="24" t="s">
        <v>88</v>
      </c>
      <c r="G2084" s="24" t="s">
        <v>1366</v>
      </c>
      <c r="H2084" s="24">
        <v>5</v>
      </c>
      <c r="I2084" s="24">
        <v>514</v>
      </c>
      <c r="J2084" s="24" t="s">
        <v>1411</v>
      </c>
      <c r="K2084" s="85">
        <v>39.4</v>
      </c>
      <c r="L2084" s="177"/>
      <c r="M2084" s="178"/>
      <c r="N2084" s="178"/>
      <c r="O2084" s="185"/>
      <c r="P2084" s="24"/>
    </row>
    <row r="2085" spans="1:16">
      <c r="A2085" s="184" t="s">
        <v>2797</v>
      </c>
      <c r="B2085" s="177" t="s">
        <v>1413</v>
      </c>
      <c r="C2085" s="177">
        <v>20170018</v>
      </c>
      <c r="D2085" s="177">
        <v>6</v>
      </c>
      <c r="E2085" s="177">
        <v>5</v>
      </c>
      <c r="F2085" s="24" t="s">
        <v>88</v>
      </c>
      <c r="G2085" s="24" t="s">
        <v>1366</v>
      </c>
      <c r="H2085" s="24">
        <v>2</v>
      </c>
      <c r="I2085" s="24">
        <v>207</v>
      </c>
      <c r="J2085" s="24" t="s">
        <v>1227</v>
      </c>
      <c r="K2085" s="85">
        <v>13.09</v>
      </c>
      <c r="L2085" s="177">
        <v>35.47</v>
      </c>
      <c r="M2085" s="178">
        <f t="shared" si="53"/>
        <v>37.666666666666664</v>
      </c>
      <c r="N2085" s="178">
        <f t="shared" si="54"/>
        <v>-2.1966666666666654</v>
      </c>
      <c r="O2085" s="177">
        <f>SUMPRODUCT(TEXT(N2085-{0,5,15,25,35},"0;\0")*{0,2,3,3,7})</f>
        <v>0</v>
      </c>
      <c r="P2085" s="24"/>
    </row>
    <row r="2086" spans="1:16">
      <c r="A2086" s="184" t="s">
        <v>2797</v>
      </c>
      <c r="B2086" s="177"/>
      <c r="C2086" s="177"/>
      <c r="D2086" s="177"/>
      <c r="E2086" s="177"/>
      <c r="F2086" s="24" t="s">
        <v>88</v>
      </c>
      <c r="G2086" s="24" t="s">
        <v>1366</v>
      </c>
      <c r="H2086" s="24">
        <v>5</v>
      </c>
      <c r="I2086" s="24">
        <v>513</v>
      </c>
      <c r="J2086" s="24" t="s">
        <v>1414</v>
      </c>
      <c r="K2086" s="85">
        <v>38.380000000000003</v>
      </c>
      <c r="L2086" s="177"/>
      <c r="M2086" s="178"/>
      <c r="N2086" s="178"/>
      <c r="O2086" s="177"/>
      <c r="P2086" s="24"/>
    </row>
    <row r="2087" spans="1:16">
      <c r="A2087" s="184" t="s">
        <v>2797</v>
      </c>
      <c r="B2087" s="177"/>
      <c r="C2087" s="177"/>
      <c r="D2087" s="177"/>
      <c r="E2087" s="177"/>
      <c r="F2087" s="24" t="s">
        <v>88</v>
      </c>
      <c r="G2087" s="24" t="s">
        <v>1384</v>
      </c>
      <c r="H2087" s="24">
        <v>2</v>
      </c>
      <c r="I2087" s="24">
        <v>207</v>
      </c>
      <c r="J2087" s="24" t="s">
        <v>1385</v>
      </c>
      <c r="K2087" s="85">
        <v>38.229999999999997</v>
      </c>
      <c r="L2087" s="177"/>
      <c r="M2087" s="178"/>
      <c r="N2087" s="178"/>
      <c r="O2087" s="177"/>
      <c r="P2087" s="24"/>
    </row>
    <row r="2088" spans="1:16">
      <c r="A2088" s="184" t="s">
        <v>2797</v>
      </c>
      <c r="B2088" s="177" t="s">
        <v>1415</v>
      </c>
      <c r="C2088" s="177">
        <v>20090013</v>
      </c>
      <c r="D2088" s="177">
        <v>3</v>
      </c>
      <c r="E2088" s="177">
        <v>6</v>
      </c>
      <c r="F2088" s="24" t="s">
        <v>88</v>
      </c>
      <c r="G2088" s="24" t="s">
        <v>1366</v>
      </c>
      <c r="H2088" s="24">
        <v>4</v>
      </c>
      <c r="I2088" s="24">
        <v>410</v>
      </c>
      <c r="J2088" s="24" t="s">
        <v>1227</v>
      </c>
      <c r="K2088" s="85">
        <v>14.04</v>
      </c>
      <c r="L2088" s="177">
        <v>31.98</v>
      </c>
      <c r="M2088" s="178">
        <f t="shared" si="53"/>
        <v>31</v>
      </c>
      <c r="N2088" s="178">
        <f t="shared" si="54"/>
        <v>0.98000000000000043</v>
      </c>
      <c r="O2088" s="185">
        <f>SUMPRODUCT(TEXT(N2088-{0,5,15,25,35},"0;\0")*{0,2,3,3,7})</f>
        <v>0</v>
      </c>
      <c r="P2088" s="24"/>
    </row>
    <row r="2089" spans="1:16">
      <c r="A2089" s="184" t="s">
        <v>2797</v>
      </c>
      <c r="B2089" s="177"/>
      <c r="C2089" s="177"/>
      <c r="D2089" s="177"/>
      <c r="E2089" s="177"/>
      <c r="F2089" s="24" t="s">
        <v>88</v>
      </c>
      <c r="G2089" s="24" t="s">
        <v>1366</v>
      </c>
      <c r="H2089" s="24">
        <v>6</v>
      </c>
      <c r="I2089" s="24">
        <v>610</v>
      </c>
      <c r="J2089" s="24" t="s">
        <v>1416</v>
      </c>
      <c r="K2089" s="85">
        <v>59.76</v>
      </c>
      <c r="L2089" s="177"/>
      <c r="M2089" s="178"/>
      <c r="N2089" s="178"/>
      <c r="O2089" s="185"/>
      <c r="P2089" s="24"/>
    </row>
    <row r="2090" spans="1:16">
      <c r="A2090" s="184" t="s">
        <v>2797</v>
      </c>
      <c r="B2090" s="177" t="s">
        <v>1417</v>
      </c>
      <c r="C2090" s="177" t="s">
        <v>1418</v>
      </c>
      <c r="D2090" s="177">
        <v>2</v>
      </c>
      <c r="E2090" s="177">
        <v>6</v>
      </c>
      <c r="F2090" s="24" t="s">
        <v>88</v>
      </c>
      <c r="G2090" s="24" t="s">
        <v>1366</v>
      </c>
      <c r="H2090" s="24">
        <v>2</v>
      </c>
      <c r="I2090" s="24">
        <v>214</v>
      </c>
      <c r="J2090" s="24" t="s">
        <v>1227</v>
      </c>
      <c r="K2090" s="85">
        <v>16.04</v>
      </c>
      <c r="L2090" s="177">
        <v>28</v>
      </c>
      <c r="M2090" s="178">
        <f t="shared" si="53"/>
        <v>28.333333333333332</v>
      </c>
      <c r="N2090" s="178">
        <f t="shared" si="54"/>
        <v>-0.33333333333333215</v>
      </c>
      <c r="O2090" s="185">
        <f>SUMPRODUCT(TEXT(N2090-{0,5,15,25,35},"0;\0")*{0,2,3,3,7})</f>
        <v>0</v>
      </c>
      <c r="P2090" s="24"/>
    </row>
    <row r="2091" spans="1:16">
      <c r="A2091" s="184" t="s">
        <v>2797</v>
      </c>
      <c r="B2091" s="177"/>
      <c r="C2091" s="177"/>
      <c r="D2091" s="177"/>
      <c r="E2091" s="177"/>
      <c r="F2091" s="24" t="s">
        <v>88</v>
      </c>
      <c r="G2091" s="24" t="s">
        <v>1366</v>
      </c>
      <c r="H2091" s="24">
        <v>6</v>
      </c>
      <c r="I2091" s="24">
        <v>610</v>
      </c>
      <c r="J2091" s="24" t="s">
        <v>1416</v>
      </c>
      <c r="K2091" s="85">
        <v>59.76</v>
      </c>
      <c r="L2091" s="177"/>
      <c r="M2091" s="178"/>
      <c r="N2091" s="178"/>
      <c r="O2091" s="185"/>
      <c r="P2091" s="24"/>
    </row>
    <row r="2092" spans="1:16">
      <c r="A2092" s="184" t="s">
        <v>2797</v>
      </c>
      <c r="B2092" s="177" t="s">
        <v>1419</v>
      </c>
      <c r="C2092" s="177" t="s">
        <v>1418</v>
      </c>
      <c r="D2092" s="177">
        <v>3</v>
      </c>
      <c r="E2092" s="177">
        <v>6</v>
      </c>
      <c r="F2092" s="24" t="s">
        <v>88</v>
      </c>
      <c r="G2092" s="24" t="s">
        <v>1366</v>
      </c>
      <c r="H2092" s="24">
        <v>3</v>
      </c>
      <c r="I2092" s="24">
        <v>318</v>
      </c>
      <c r="J2092" s="24" t="s">
        <v>1227</v>
      </c>
      <c r="K2092" s="85">
        <v>18.41</v>
      </c>
      <c r="L2092" s="177">
        <v>36.31</v>
      </c>
      <c r="M2092" s="178">
        <f t="shared" si="53"/>
        <v>31</v>
      </c>
      <c r="N2092" s="178">
        <f t="shared" si="54"/>
        <v>5.3100000000000023</v>
      </c>
      <c r="O2092" s="185">
        <f>SUMPRODUCT(TEXT(N2092-{0,5,15,25,35},"0;\0")*{0,2,3,3,7})</f>
        <v>0</v>
      </c>
      <c r="P2092" s="24"/>
    </row>
    <row r="2093" spans="1:16">
      <c r="A2093" s="184" t="s">
        <v>2797</v>
      </c>
      <c r="B2093" s="177"/>
      <c r="C2093" s="177"/>
      <c r="D2093" s="177"/>
      <c r="E2093" s="177"/>
      <c r="F2093" s="24" t="s">
        <v>88</v>
      </c>
      <c r="G2093" s="24" t="s">
        <v>1366</v>
      </c>
      <c r="H2093" s="24">
        <v>6</v>
      </c>
      <c r="I2093" s="24">
        <v>610</v>
      </c>
      <c r="J2093" s="24" t="s">
        <v>1416</v>
      </c>
      <c r="K2093" s="85">
        <v>59.76</v>
      </c>
      <c r="L2093" s="177"/>
      <c r="M2093" s="178"/>
      <c r="N2093" s="178"/>
      <c r="O2093" s="185"/>
      <c r="P2093" s="24"/>
    </row>
    <row r="2094" spans="1:16">
      <c r="A2094" s="184" t="s">
        <v>2797</v>
      </c>
      <c r="B2094" s="177" t="s">
        <v>1420</v>
      </c>
      <c r="C2094" s="177" t="s">
        <v>1418</v>
      </c>
      <c r="D2094" s="177">
        <v>5</v>
      </c>
      <c r="E2094" s="177">
        <v>6</v>
      </c>
      <c r="F2094" s="24" t="s">
        <v>88</v>
      </c>
      <c r="G2094" s="24" t="s">
        <v>1366</v>
      </c>
      <c r="H2094" s="24">
        <v>4</v>
      </c>
      <c r="I2094" s="24">
        <v>411</v>
      </c>
      <c r="J2094" s="24" t="s">
        <v>1227</v>
      </c>
      <c r="K2094" s="85">
        <v>14.41</v>
      </c>
      <c r="L2094" s="177">
        <v>24.34</v>
      </c>
      <c r="M2094" s="178">
        <f t="shared" si="53"/>
        <v>36.333333333333336</v>
      </c>
      <c r="N2094" s="178">
        <f t="shared" si="54"/>
        <v>-11.993333333333336</v>
      </c>
      <c r="O2094" s="177">
        <f>SUMPRODUCT(TEXT(N2094-{0,5,15,25,35},"0;\0")*{0,2,3,3,7})</f>
        <v>0</v>
      </c>
      <c r="P2094" s="24"/>
    </row>
    <row r="2095" spans="1:16">
      <c r="A2095" s="184" t="s">
        <v>2797</v>
      </c>
      <c r="B2095" s="177"/>
      <c r="C2095" s="177"/>
      <c r="D2095" s="177"/>
      <c r="E2095" s="177"/>
      <c r="F2095" s="24" t="s">
        <v>88</v>
      </c>
      <c r="G2095" s="24" t="s">
        <v>1366</v>
      </c>
      <c r="H2095" s="24">
        <v>4</v>
      </c>
      <c r="I2095" s="24">
        <v>407</v>
      </c>
      <c r="J2095" s="24" t="s">
        <v>1394</v>
      </c>
      <c r="K2095" s="85">
        <v>39.409999999999997</v>
      </c>
      <c r="L2095" s="177"/>
      <c r="M2095" s="178"/>
      <c r="N2095" s="178"/>
      <c r="O2095" s="177"/>
      <c r="P2095" s="24"/>
    </row>
    <row r="2096" spans="1:16">
      <c r="A2096" s="184" t="s">
        <v>2797</v>
      </c>
      <c r="B2096" s="177"/>
      <c r="C2096" s="177"/>
      <c r="D2096" s="177"/>
      <c r="E2096" s="177"/>
      <c r="F2096" s="24" t="s">
        <v>88</v>
      </c>
      <c r="G2096" s="24" t="s">
        <v>1366</v>
      </c>
      <c r="H2096" s="24">
        <v>5</v>
      </c>
      <c r="I2096" s="24">
        <v>408</v>
      </c>
      <c r="J2096" s="24" t="s">
        <v>1389</v>
      </c>
      <c r="K2096" s="85">
        <v>9.9700000000000006</v>
      </c>
      <c r="L2096" s="177"/>
      <c r="M2096" s="178"/>
      <c r="N2096" s="178"/>
      <c r="O2096" s="177"/>
      <c r="P2096" s="24"/>
    </row>
    <row r="2097" spans="1:16">
      <c r="A2097" s="21" t="s">
        <v>2797</v>
      </c>
      <c r="B2097" s="24" t="s">
        <v>1421</v>
      </c>
      <c r="C2097" s="24" t="s">
        <v>1418</v>
      </c>
      <c r="D2097" s="24">
        <v>5</v>
      </c>
      <c r="E2097" s="24">
        <v>6</v>
      </c>
      <c r="F2097" s="24" t="s">
        <v>88</v>
      </c>
      <c r="G2097" s="24" t="s">
        <v>1366</v>
      </c>
      <c r="H2097" s="24">
        <v>5</v>
      </c>
      <c r="I2097" s="24">
        <v>513</v>
      </c>
      <c r="J2097" s="24" t="s">
        <v>1414</v>
      </c>
      <c r="K2097" s="85">
        <v>38.380000000000003</v>
      </c>
      <c r="L2097" s="24">
        <v>19.190000000000001</v>
      </c>
      <c r="M2097" s="25">
        <f t="shared" si="53"/>
        <v>36.333333333333336</v>
      </c>
      <c r="N2097" s="25">
        <f t="shared" si="54"/>
        <v>-17.143333333333334</v>
      </c>
      <c r="O2097" s="26">
        <f>SUMPRODUCT(TEXT(N2097-{0,5,15,25,35},"0;\0")*{0,2,3,3,7})</f>
        <v>0</v>
      </c>
      <c r="P2097" s="24"/>
    </row>
    <row r="2098" spans="1:16">
      <c r="A2098" s="21" t="s">
        <v>2797</v>
      </c>
      <c r="B2098" s="24" t="s">
        <v>1422</v>
      </c>
      <c r="C2098" s="24" t="s">
        <v>1418</v>
      </c>
      <c r="D2098" s="24">
        <v>1</v>
      </c>
      <c r="E2098" s="24">
        <v>0</v>
      </c>
      <c r="F2098" s="24" t="s">
        <v>88</v>
      </c>
      <c r="G2098" s="24" t="s">
        <v>1366</v>
      </c>
      <c r="H2098" s="24">
        <v>1</v>
      </c>
      <c r="I2098" s="24">
        <v>109</v>
      </c>
      <c r="J2098" s="24" t="s">
        <v>1423</v>
      </c>
      <c r="K2098" s="85">
        <v>26.48</v>
      </c>
      <c r="L2098" s="24">
        <v>13.24</v>
      </c>
      <c r="M2098" s="25">
        <f t="shared" si="53"/>
        <v>17.666666666666668</v>
      </c>
      <c r="N2098" s="25">
        <f t="shared" si="54"/>
        <v>-4.4266666666666676</v>
      </c>
      <c r="O2098" s="26">
        <f>SUMPRODUCT(TEXT(N2098-{0,5,15,25,35},"0;\0")*{0,2,3,3,7})</f>
        <v>0</v>
      </c>
      <c r="P2098" s="24"/>
    </row>
    <row r="2099" spans="1:16">
      <c r="A2099" s="21" t="s">
        <v>2797</v>
      </c>
      <c r="B2099" s="24" t="s">
        <v>1424</v>
      </c>
      <c r="C2099" s="24" t="s">
        <v>1418</v>
      </c>
      <c r="D2099" s="24">
        <v>0</v>
      </c>
      <c r="E2099" s="24">
        <v>2</v>
      </c>
      <c r="F2099" s="24" t="s">
        <v>88</v>
      </c>
      <c r="G2099" s="24" t="s">
        <v>1366</v>
      </c>
      <c r="H2099" s="24">
        <v>5</v>
      </c>
      <c r="I2099" s="24">
        <v>509</v>
      </c>
      <c r="J2099" s="24" t="s">
        <v>1227</v>
      </c>
      <c r="K2099" s="85">
        <v>14.03</v>
      </c>
      <c r="L2099" s="24">
        <v>14.03</v>
      </c>
      <c r="M2099" s="25">
        <f t="shared" si="53"/>
        <v>17.666666666666668</v>
      </c>
      <c r="N2099" s="25">
        <f t="shared" si="54"/>
        <v>-3.6366666666666685</v>
      </c>
      <c r="O2099" s="26">
        <f>SUMPRODUCT(TEXT(N2099-{0,5,15,25,35},"0;\0")*{0,2,3,3,7})</f>
        <v>0</v>
      </c>
      <c r="P2099" s="24"/>
    </row>
    <row r="2100" spans="1:16">
      <c r="A2100" s="21" t="s">
        <v>2797</v>
      </c>
      <c r="B2100" s="24" t="s">
        <v>1425</v>
      </c>
      <c r="C2100" s="24" t="s">
        <v>1418</v>
      </c>
      <c r="D2100" s="24">
        <v>0</v>
      </c>
      <c r="E2100" s="24">
        <v>0</v>
      </c>
      <c r="F2100" s="24" t="s">
        <v>88</v>
      </c>
      <c r="G2100" s="24" t="s">
        <v>1366</v>
      </c>
      <c r="H2100" s="24">
        <v>2</v>
      </c>
      <c r="I2100" s="24">
        <v>217</v>
      </c>
      <c r="J2100" s="24" t="s">
        <v>1227</v>
      </c>
      <c r="K2100" s="85">
        <v>13.97</v>
      </c>
      <c r="L2100" s="24">
        <v>13.97</v>
      </c>
      <c r="M2100" s="25">
        <f t="shared" si="53"/>
        <v>15</v>
      </c>
      <c r="N2100" s="25">
        <f t="shared" si="54"/>
        <v>-1.0299999999999994</v>
      </c>
      <c r="O2100" s="26">
        <f>SUMPRODUCT(TEXT(N2100-{0,5,15,25,35},"0;\0")*{0,2,3,3,7})</f>
        <v>0</v>
      </c>
      <c r="P2100" s="24"/>
    </row>
    <row r="2101" spans="1:16">
      <c r="A2101" s="21" t="s">
        <v>2797</v>
      </c>
      <c r="B2101" s="24" t="s">
        <v>1426</v>
      </c>
      <c r="C2101" s="24" t="s">
        <v>1418</v>
      </c>
      <c r="D2101" s="24">
        <v>0</v>
      </c>
      <c r="E2101" s="24">
        <v>0</v>
      </c>
      <c r="F2101" s="24" t="s">
        <v>88</v>
      </c>
      <c r="G2101" s="24" t="s">
        <v>1366</v>
      </c>
      <c r="H2101" s="24">
        <v>3</v>
      </c>
      <c r="I2101" s="24">
        <v>314</v>
      </c>
      <c r="J2101" s="24" t="s">
        <v>1227</v>
      </c>
      <c r="K2101" s="85">
        <v>13.99</v>
      </c>
      <c r="L2101" s="24">
        <v>13.99</v>
      </c>
      <c r="M2101" s="25">
        <f t="shared" si="53"/>
        <v>15</v>
      </c>
      <c r="N2101" s="25">
        <f t="shared" si="54"/>
        <v>-1.0099999999999998</v>
      </c>
      <c r="O2101" s="26">
        <f>SUMPRODUCT(TEXT(N2101-{0,5,15,25,35},"0;\0")*{0,2,3,3,7})</f>
        <v>0</v>
      </c>
      <c r="P2101" s="24"/>
    </row>
    <row r="2102" spans="1:16">
      <c r="A2102" s="21" t="s">
        <v>2797</v>
      </c>
      <c r="B2102" s="24" t="s">
        <v>1427</v>
      </c>
      <c r="C2102" s="24" t="s">
        <v>1418</v>
      </c>
      <c r="D2102" s="24">
        <v>0</v>
      </c>
      <c r="E2102" s="24">
        <v>0</v>
      </c>
      <c r="F2102" s="24" t="s">
        <v>88</v>
      </c>
      <c r="G2102" s="24" t="s">
        <v>1366</v>
      </c>
      <c r="H2102" s="24">
        <v>6</v>
      </c>
      <c r="I2102" s="24">
        <v>609</v>
      </c>
      <c r="J2102" s="24" t="s">
        <v>1428</v>
      </c>
      <c r="K2102" s="85">
        <v>19.45</v>
      </c>
      <c r="L2102" s="24">
        <v>19.45</v>
      </c>
      <c r="M2102" s="25">
        <f t="shared" si="53"/>
        <v>15</v>
      </c>
      <c r="N2102" s="25">
        <f t="shared" si="54"/>
        <v>4.4499999999999993</v>
      </c>
      <c r="O2102" s="26">
        <f>SUMPRODUCT(TEXT(N2102-{0,5,15,25,35},"0;\0")*{0,2,3,3,7})</f>
        <v>0</v>
      </c>
      <c r="P2102" s="24"/>
    </row>
    <row r="2103" spans="1:16">
      <c r="A2103" s="21" t="s">
        <v>2797</v>
      </c>
      <c r="B2103" s="24" t="s">
        <v>1429</v>
      </c>
      <c r="C2103" s="24" t="s">
        <v>1418</v>
      </c>
      <c r="D2103" s="24">
        <v>0</v>
      </c>
      <c r="E2103" s="24">
        <v>0</v>
      </c>
      <c r="F2103" s="24" t="s">
        <v>88</v>
      </c>
      <c r="G2103" s="24" t="s">
        <v>1366</v>
      </c>
      <c r="H2103" s="108">
        <v>3</v>
      </c>
      <c r="I2103" s="108">
        <v>316</v>
      </c>
      <c r="J2103" s="24" t="s">
        <v>1227</v>
      </c>
      <c r="K2103" s="91">
        <v>18.420000000000002</v>
      </c>
      <c r="L2103" s="55">
        <v>18.420000000000002</v>
      </c>
      <c r="M2103" s="25">
        <v>15</v>
      </c>
      <c r="N2103" s="25">
        <v>3.42</v>
      </c>
      <c r="O2103" s="26">
        <f>SUMPRODUCT(TEXT(N2103-{0,5,15,25,35},"0;\0")*{0,2,3,3,7})</f>
        <v>0</v>
      </c>
      <c r="P2103" s="24"/>
    </row>
    <row r="2104" spans="1:16">
      <c r="A2104" s="21" t="s">
        <v>2800</v>
      </c>
      <c r="B2104" s="24" t="s">
        <v>1430</v>
      </c>
      <c r="C2104" s="24" t="s">
        <v>1418</v>
      </c>
      <c r="D2104" s="24">
        <v>0</v>
      </c>
      <c r="E2104" s="24">
        <v>0</v>
      </c>
      <c r="F2104" s="24" t="s">
        <v>88</v>
      </c>
      <c r="G2104" s="24" t="s">
        <v>1366</v>
      </c>
      <c r="H2104" s="108">
        <v>3</v>
      </c>
      <c r="I2104" s="108">
        <v>317</v>
      </c>
      <c r="J2104" s="24" t="s">
        <v>1227</v>
      </c>
      <c r="K2104" s="91">
        <v>18.41</v>
      </c>
      <c r="L2104" s="55">
        <v>18.41</v>
      </c>
      <c r="M2104" s="25">
        <v>15</v>
      </c>
      <c r="N2104" s="25">
        <v>3.41</v>
      </c>
      <c r="O2104" s="26">
        <f>SUMPRODUCT(TEXT(N2104-{0,5,15,25,35},"0;\0")*{0,2,3,3,7})</f>
        <v>0</v>
      </c>
      <c r="P2104" s="24"/>
    </row>
    <row r="2105" spans="1:16">
      <c r="A2105" s="21" t="s">
        <v>2802</v>
      </c>
      <c r="B2105" s="24" t="s">
        <v>1431</v>
      </c>
      <c r="C2105" s="24" t="s">
        <v>1418</v>
      </c>
      <c r="D2105" s="24">
        <v>0</v>
      </c>
      <c r="E2105" s="24">
        <v>0</v>
      </c>
      <c r="F2105" s="24" t="s">
        <v>88</v>
      </c>
      <c r="G2105" s="24" t="s">
        <v>1366</v>
      </c>
      <c r="H2105" s="108">
        <v>3</v>
      </c>
      <c r="I2105" s="24">
        <v>307</v>
      </c>
      <c r="J2105" s="24" t="s">
        <v>1227</v>
      </c>
      <c r="K2105" s="91">
        <v>19.45</v>
      </c>
      <c r="L2105" s="55">
        <v>19.45</v>
      </c>
      <c r="M2105" s="25">
        <v>15</v>
      </c>
      <c r="N2105" s="25">
        <v>4.45</v>
      </c>
      <c r="O2105" s="26">
        <f>SUMPRODUCT(TEXT(N2105-{0,5,15,25,35},"0;\0")*{0,2,3,3,7})</f>
        <v>0</v>
      </c>
      <c r="P2105" s="24"/>
    </row>
    <row r="2106" spans="1:16">
      <c r="A2106" s="21" t="s">
        <v>2797</v>
      </c>
      <c r="B2106" s="24" t="s">
        <v>1432</v>
      </c>
      <c r="C2106" s="24" t="s">
        <v>1418</v>
      </c>
      <c r="D2106" s="24">
        <v>0</v>
      </c>
      <c r="E2106" s="24">
        <v>0</v>
      </c>
      <c r="F2106" s="24" t="s">
        <v>88</v>
      </c>
      <c r="G2106" s="24" t="s">
        <v>1366</v>
      </c>
      <c r="H2106" s="108">
        <v>3</v>
      </c>
      <c r="I2106" s="24">
        <v>308</v>
      </c>
      <c r="J2106" s="24" t="s">
        <v>1227</v>
      </c>
      <c r="K2106" s="91">
        <v>19.45</v>
      </c>
      <c r="L2106" s="55">
        <v>19.45</v>
      </c>
      <c r="M2106" s="25">
        <v>15</v>
      </c>
      <c r="N2106" s="25">
        <v>4.45</v>
      </c>
      <c r="O2106" s="26">
        <f>SUMPRODUCT(TEXT(N2106-{0,5,15,25,35},"0;\0")*{0,2,3,3,7})</f>
        <v>0</v>
      </c>
      <c r="P2106" s="24"/>
    </row>
    <row r="2107" spans="1:16">
      <c r="A2107" s="21" t="s">
        <v>2797</v>
      </c>
      <c r="B2107" s="24" t="s">
        <v>1433</v>
      </c>
      <c r="C2107" s="24" t="s">
        <v>1418</v>
      </c>
      <c r="D2107" s="24">
        <v>0</v>
      </c>
      <c r="E2107" s="24">
        <v>0</v>
      </c>
      <c r="F2107" s="24" t="s">
        <v>88</v>
      </c>
      <c r="G2107" s="24" t="s">
        <v>1366</v>
      </c>
      <c r="H2107" s="108">
        <v>3</v>
      </c>
      <c r="I2107" s="24">
        <v>309</v>
      </c>
      <c r="J2107" s="24" t="s">
        <v>1227</v>
      </c>
      <c r="K2107" s="91">
        <v>19.45</v>
      </c>
      <c r="L2107" s="55">
        <v>19.45</v>
      </c>
      <c r="M2107" s="25">
        <v>15</v>
      </c>
      <c r="N2107" s="25">
        <v>4.45</v>
      </c>
      <c r="O2107" s="26">
        <f>SUMPRODUCT(TEXT(N2107-{0,5,15,25,35},"0;\0")*{0,2,3,3,7})</f>
        <v>0</v>
      </c>
      <c r="P2107" s="24"/>
    </row>
    <row r="2108" spans="1:16">
      <c r="A2108" s="21" t="s">
        <v>2797</v>
      </c>
      <c r="B2108" s="24" t="s">
        <v>1434</v>
      </c>
      <c r="C2108" s="24">
        <v>20020025</v>
      </c>
      <c r="D2108" s="24">
        <v>0</v>
      </c>
      <c r="E2108" s="24">
        <v>4</v>
      </c>
      <c r="F2108" s="24" t="s">
        <v>88</v>
      </c>
      <c r="G2108" s="24" t="s">
        <v>1366</v>
      </c>
      <c r="H2108" s="24">
        <v>4</v>
      </c>
      <c r="I2108" s="24">
        <v>418</v>
      </c>
      <c r="J2108" s="24" t="s">
        <v>1435</v>
      </c>
      <c r="K2108" s="85">
        <v>32.6</v>
      </c>
      <c r="L2108" s="24">
        <v>5.4</v>
      </c>
      <c r="M2108" s="25">
        <f t="shared" ref="M2108:M2121" si="55">15+8*D2108/3+8*(E2108/2)/3</f>
        <v>20.333333333333332</v>
      </c>
      <c r="N2108" s="25">
        <f t="shared" ref="N2108:N2121" si="56">L2108-M2108</f>
        <v>-14.933333333333332</v>
      </c>
      <c r="O2108" s="26">
        <f>SUMPRODUCT(TEXT(N2108-{0,5,15,25,35},"0;\0")*{0,2,3,3,7})</f>
        <v>0</v>
      </c>
      <c r="P2108" s="24"/>
    </row>
    <row r="2109" spans="1:16">
      <c r="A2109" s="21" t="s">
        <v>2797</v>
      </c>
      <c r="B2109" s="24" t="s">
        <v>1436</v>
      </c>
      <c r="C2109" s="24">
        <v>20140065</v>
      </c>
      <c r="D2109" s="24">
        <v>0</v>
      </c>
      <c r="E2109" s="24">
        <v>6</v>
      </c>
      <c r="F2109" s="24" t="s">
        <v>88</v>
      </c>
      <c r="G2109" s="24" t="s">
        <v>1366</v>
      </c>
      <c r="H2109" s="24">
        <v>4</v>
      </c>
      <c r="I2109" s="24">
        <v>418</v>
      </c>
      <c r="J2109" s="24" t="s">
        <v>1435</v>
      </c>
      <c r="K2109" s="85">
        <v>32.6</v>
      </c>
      <c r="L2109" s="24">
        <v>5.4</v>
      </c>
      <c r="M2109" s="25">
        <f t="shared" si="55"/>
        <v>23</v>
      </c>
      <c r="N2109" s="25">
        <f t="shared" si="56"/>
        <v>-17.600000000000001</v>
      </c>
      <c r="O2109" s="26">
        <f>SUMPRODUCT(TEXT(N2109-{0,5,15,25,35},"0;\0")*{0,2,3,3,7})</f>
        <v>0</v>
      </c>
      <c r="P2109" s="24"/>
    </row>
    <row r="2110" spans="1:16">
      <c r="A2110" s="21" t="s">
        <v>2797</v>
      </c>
      <c r="B2110" s="24" t="s">
        <v>1437</v>
      </c>
      <c r="C2110" s="24">
        <v>20110066</v>
      </c>
      <c r="D2110" s="24">
        <v>0</v>
      </c>
      <c r="E2110" s="24">
        <v>6</v>
      </c>
      <c r="F2110" s="24" t="s">
        <v>88</v>
      </c>
      <c r="G2110" s="24" t="s">
        <v>1366</v>
      </c>
      <c r="H2110" s="24">
        <v>4</v>
      </c>
      <c r="I2110" s="24">
        <v>418</v>
      </c>
      <c r="J2110" s="24" t="s">
        <v>1435</v>
      </c>
      <c r="K2110" s="85">
        <v>32.6</v>
      </c>
      <c r="L2110" s="24">
        <v>5.4</v>
      </c>
      <c r="M2110" s="25">
        <f t="shared" si="55"/>
        <v>23</v>
      </c>
      <c r="N2110" s="25">
        <f t="shared" si="56"/>
        <v>-17.600000000000001</v>
      </c>
      <c r="O2110" s="26">
        <f>SUMPRODUCT(TEXT(N2110-{0,5,15,25,35},"0;\0")*{0,2,3,3,7})</f>
        <v>0</v>
      </c>
      <c r="P2110" s="24"/>
    </row>
    <row r="2111" spans="1:16">
      <c r="A2111" s="21" t="s">
        <v>2797</v>
      </c>
      <c r="B2111" s="24" t="s">
        <v>1438</v>
      </c>
      <c r="C2111" s="24">
        <v>20140058</v>
      </c>
      <c r="D2111" s="24">
        <v>0</v>
      </c>
      <c r="E2111" s="24">
        <v>6</v>
      </c>
      <c r="F2111" s="24" t="s">
        <v>88</v>
      </c>
      <c r="G2111" s="24" t="s">
        <v>1366</v>
      </c>
      <c r="H2111" s="24">
        <v>4</v>
      </c>
      <c r="I2111" s="24">
        <v>418</v>
      </c>
      <c r="J2111" s="24" t="s">
        <v>1435</v>
      </c>
      <c r="K2111" s="85">
        <v>32.6</v>
      </c>
      <c r="L2111" s="24">
        <v>5.5</v>
      </c>
      <c r="M2111" s="25">
        <f t="shared" si="55"/>
        <v>23</v>
      </c>
      <c r="N2111" s="25">
        <f t="shared" si="56"/>
        <v>-17.5</v>
      </c>
      <c r="O2111" s="26">
        <f>SUMPRODUCT(TEXT(N2111-{0,5,15,25,35},"0;\0")*{0,2,3,3,7})</f>
        <v>0</v>
      </c>
      <c r="P2111" s="24"/>
    </row>
    <row r="2112" spans="1:16">
      <c r="A2112" s="21" t="s">
        <v>2797</v>
      </c>
      <c r="B2112" s="24" t="s">
        <v>1439</v>
      </c>
      <c r="C2112" s="24">
        <v>20130014</v>
      </c>
      <c r="D2112" s="24">
        <v>0</v>
      </c>
      <c r="E2112" s="24">
        <v>6</v>
      </c>
      <c r="F2112" s="24" t="s">
        <v>88</v>
      </c>
      <c r="G2112" s="24" t="s">
        <v>1366</v>
      </c>
      <c r="H2112" s="24">
        <v>4</v>
      </c>
      <c r="I2112" s="24">
        <v>418</v>
      </c>
      <c r="J2112" s="24" t="s">
        <v>1435</v>
      </c>
      <c r="K2112" s="85">
        <v>32.6</v>
      </c>
      <c r="L2112" s="24">
        <v>5.5</v>
      </c>
      <c r="M2112" s="25">
        <f t="shared" si="55"/>
        <v>23</v>
      </c>
      <c r="N2112" s="25">
        <f t="shared" si="56"/>
        <v>-17.5</v>
      </c>
      <c r="O2112" s="26">
        <f>SUMPRODUCT(TEXT(N2112-{0,5,15,25,35},"0;\0")*{0,2,3,3,7})</f>
        <v>0</v>
      </c>
      <c r="P2112" s="24"/>
    </row>
    <row r="2113" spans="1:16">
      <c r="A2113" s="21" t="s">
        <v>2797</v>
      </c>
      <c r="B2113" s="24" t="s">
        <v>1440</v>
      </c>
      <c r="C2113" s="24">
        <v>20130077</v>
      </c>
      <c r="D2113" s="24">
        <v>0</v>
      </c>
      <c r="E2113" s="24">
        <v>0</v>
      </c>
      <c r="F2113" s="24" t="s">
        <v>88</v>
      </c>
      <c r="G2113" s="24" t="s">
        <v>1366</v>
      </c>
      <c r="H2113" s="24">
        <v>4</v>
      </c>
      <c r="I2113" s="24">
        <v>418</v>
      </c>
      <c r="J2113" s="24" t="s">
        <v>1435</v>
      </c>
      <c r="K2113" s="85">
        <v>32.6</v>
      </c>
      <c r="L2113" s="24">
        <v>5.4</v>
      </c>
      <c r="M2113" s="25">
        <f t="shared" si="55"/>
        <v>15</v>
      </c>
      <c r="N2113" s="25">
        <f t="shared" si="56"/>
        <v>-9.6</v>
      </c>
      <c r="O2113" s="26">
        <f>SUMPRODUCT(TEXT(N2113-{0,5,15,25,35},"0;\0")*{0,2,3,3,7})</f>
        <v>0</v>
      </c>
      <c r="P2113" s="24"/>
    </row>
    <row r="2114" spans="1:16">
      <c r="A2114" s="21" t="s">
        <v>2797</v>
      </c>
      <c r="B2114" s="24" t="s">
        <v>1441</v>
      </c>
      <c r="C2114" s="24">
        <v>20090074</v>
      </c>
      <c r="D2114" s="24">
        <v>9</v>
      </c>
      <c r="E2114" s="24">
        <v>0</v>
      </c>
      <c r="F2114" s="24" t="s">
        <v>88</v>
      </c>
      <c r="G2114" s="24" t="s">
        <v>1366</v>
      </c>
      <c r="H2114" s="24">
        <v>4</v>
      </c>
      <c r="I2114" s="24">
        <v>415</v>
      </c>
      <c r="J2114" s="24" t="s">
        <v>1442</v>
      </c>
      <c r="K2114" s="85">
        <v>59.31</v>
      </c>
      <c r="L2114" s="24">
        <v>36.31</v>
      </c>
      <c r="M2114" s="25">
        <f t="shared" si="55"/>
        <v>39</v>
      </c>
      <c r="N2114" s="25">
        <f t="shared" si="56"/>
        <v>-2.6899999999999977</v>
      </c>
      <c r="O2114" s="26">
        <f>SUMPRODUCT(TEXT(N2114-{0,5,15,25,35},"0;\0")*{0,2,3,3,7})</f>
        <v>0</v>
      </c>
      <c r="P2114" s="24"/>
    </row>
    <row r="2115" spans="1:16">
      <c r="A2115" s="21" t="s">
        <v>2797</v>
      </c>
      <c r="B2115" s="24" t="s">
        <v>1443</v>
      </c>
      <c r="C2115" s="24">
        <v>20150070</v>
      </c>
      <c r="D2115" s="24">
        <v>0</v>
      </c>
      <c r="E2115" s="24">
        <v>6</v>
      </c>
      <c r="F2115" s="24" t="s">
        <v>88</v>
      </c>
      <c r="G2115" s="24" t="s">
        <v>1366</v>
      </c>
      <c r="H2115" s="24">
        <v>4</v>
      </c>
      <c r="I2115" s="24">
        <v>415</v>
      </c>
      <c r="J2115" s="24" t="s">
        <v>1442</v>
      </c>
      <c r="K2115" s="85">
        <v>59.31</v>
      </c>
      <c r="L2115" s="24">
        <v>23</v>
      </c>
      <c r="M2115" s="25">
        <f t="shared" si="55"/>
        <v>23</v>
      </c>
      <c r="N2115" s="25">
        <f t="shared" si="56"/>
        <v>0</v>
      </c>
      <c r="O2115" s="26">
        <f>SUMPRODUCT(TEXT(N2115-{0,5,15,25,35},"0;\0")*{0,2,3,3,7})</f>
        <v>0</v>
      </c>
      <c r="P2115" s="24"/>
    </row>
    <row r="2116" spans="1:16">
      <c r="A2116" s="21" t="s">
        <v>2797</v>
      </c>
      <c r="B2116" s="24" t="s">
        <v>1444</v>
      </c>
      <c r="C2116" s="24">
        <v>20110129</v>
      </c>
      <c r="D2116" s="24">
        <v>4</v>
      </c>
      <c r="E2116" s="24">
        <v>0</v>
      </c>
      <c r="F2116" s="24" t="s">
        <v>88</v>
      </c>
      <c r="G2116" s="24" t="s">
        <v>1366</v>
      </c>
      <c r="H2116" s="24">
        <v>5</v>
      </c>
      <c r="I2116" s="24">
        <v>506</v>
      </c>
      <c r="J2116" s="24" t="s">
        <v>1445</v>
      </c>
      <c r="K2116" s="85">
        <v>39.369999999999997</v>
      </c>
      <c r="L2116" s="24">
        <v>22.51</v>
      </c>
      <c r="M2116" s="25">
        <f t="shared" si="55"/>
        <v>25.666666666666664</v>
      </c>
      <c r="N2116" s="25">
        <f t="shared" si="56"/>
        <v>-3.1566666666666627</v>
      </c>
      <c r="O2116" s="26">
        <f>SUMPRODUCT(TEXT(N2116-{0,5,15,25,35},"0;\0")*{0,2,3,3,7})</f>
        <v>0</v>
      </c>
      <c r="P2116" s="24"/>
    </row>
    <row r="2117" spans="1:16">
      <c r="A2117" s="21" t="s">
        <v>2797</v>
      </c>
      <c r="B2117" s="24" t="s">
        <v>1446</v>
      </c>
      <c r="C2117" s="24">
        <v>20140045</v>
      </c>
      <c r="D2117" s="24">
        <v>3</v>
      </c>
      <c r="E2117" s="24">
        <v>0</v>
      </c>
      <c r="F2117" s="24" t="s">
        <v>88</v>
      </c>
      <c r="G2117" s="24" t="s">
        <v>1366</v>
      </c>
      <c r="H2117" s="24">
        <v>5</v>
      </c>
      <c r="I2117" s="24">
        <v>506</v>
      </c>
      <c r="J2117" s="24" t="s">
        <v>1445</v>
      </c>
      <c r="K2117" s="85">
        <v>39.369999999999997</v>
      </c>
      <c r="L2117" s="24">
        <v>16.86</v>
      </c>
      <c r="M2117" s="25">
        <f t="shared" si="55"/>
        <v>23</v>
      </c>
      <c r="N2117" s="25">
        <f t="shared" si="56"/>
        <v>-6.1400000000000006</v>
      </c>
      <c r="O2117" s="26">
        <f>SUMPRODUCT(TEXT(N2117-{0,5,15,25,35},"0;\0")*{0,2,3,3,7})</f>
        <v>0</v>
      </c>
      <c r="P2117" s="24"/>
    </row>
    <row r="2118" spans="1:16">
      <c r="A2118" s="21" t="s">
        <v>2797</v>
      </c>
      <c r="B2118" s="24" t="s">
        <v>1447</v>
      </c>
      <c r="C2118" s="24" t="s">
        <v>1418</v>
      </c>
      <c r="D2118" s="24">
        <v>1</v>
      </c>
      <c r="E2118" s="24">
        <v>0</v>
      </c>
      <c r="F2118" s="24" t="s">
        <v>88</v>
      </c>
      <c r="G2118" s="24" t="s">
        <v>1366</v>
      </c>
      <c r="H2118" s="24">
        <v>5</v>
      </c>
      <c r="I2118" s="24">
        <v>415</v>
      </c>
      <c r="J2118" s="24" t="s">
        <v>1442</v>
      </c>
      <c r="K2118" s="85">
        <v>59.31</v>
      </c>
      <c r="L2118" s="24">
        <v>5.93</v>
      </c>
      <c r="M2118" s="25">
        <f t="shared" si="55"/>
        <v>17.666666666666668</v>
      </c>
      <c r="N2118" s="25">
        <f t="shared" si="56"/>
        <v>-11.736666666666668</v>
      </c>
      <c r="O2118" s="26">
        <f>SUMPRODUCT(TEXT(N2118-{0,5,15,25,35},"0;\0")*{0,2,3,3,7})</f>
        <v>0</v>
      </c>
      <c r="P2118" s="24"/>
    </row>
    <row r="2119" spans="1:16">
      <c r="A2119" s="21" t="s">
        <v>2797</v>
      </c>
      <c r="B2119" s="24" t="s">
        <v>1448</v>
      </c>
      <c r="C2119" s="24" t="s">
        <v>1418</v>
      </c>
      <c r="D2119" s="24">
        <v>2</v>
      </c>
      <c r="E2119" s="24">
        <v>0</v>
      </c>
      <c r="F2119" s="24" t="s">
        <v>88</v>
      </c>
      <c r="G2119" s="24" t="s">
        <v>1366</v>
      </c>
      <c r="H2119" s="24">
        <v>5</v>
      </c>
      <c r="I2119" s="24">
        <v>502</v>
      </c>
      <c r="J2119" s="24" t="s">
        <v>1371</v>
      </c>
      <c r="K2119" s="85">
        <v>39.369999999999997</v>
      </c>
      <c r="L2119" s="24">
        <v>13.12</v>
      </c>
      <c r="M2119" s="25">
        <f t="shared" si="55"/>
        <v>20.333333333333332</v>
      </c>
      <c r="N2119" s="25">
        <f t="shared" si="56"/>
        <v>-7.2133333333333329</v>
      </c>
      <c r="O2119" s="26">
        <f>SUMPRODUCT(TEXT(N2119-{0,5,15,25,35},"0;\0")*{0,2,3,3,7})</f>
        <v>0</v>
      </c>
      <c r="P2119" s="24"/>
    </row>
    <row r="2120" spans="1:16">
      <c r="A2120" s="21" t="s">
        <v>2797</v>
      </c>
      <c r="B2120" s="24" t="s">
        <v>1449</v>
      </c>
      <c r="C2120" s="24" t="s">
        <v>1418</v>
      </c>
      <c r="D2120" s="24">
        <v>1</v>
      </c>
      <c r="E2120" s="24">
        <v>0</v>
      </c>
      <c r="F2120" s="24" t="s">
        <v>88</v>
      </c>
      <c r="G2120" s="24" t="s">
        <v>1366</v>
      </c>
      <c r="H2120" s="24">
        <v>5</v>
      </c>
      <c r="I2120" s="24">
        <v>503</v>
      </c>
      <c r="J2120" s="24" t="s">
        <v>1450</v>
      </c>
      <c r="K2120" s="85">
        <v>39.409999999999997</v>
      </c>
      <c r="L2120" s="24">
        <v>3.28</v>
      </c>
      <c r="M2120" s="25">
        <f t="shared" si="55"/>
        <v>17.666666666666668</v>
      </c>
      <c r="N2120" s="25">
        <f t="shared" si="56"/>
        <v>-14.386666666666668</v>
      </c>
      <c r="O2120" s="26">
        <f>SUMPRODUCT(TEXT(N2120-{0,5,15,25,35},"0;\0")*{0,2,3,3,7})</f>
        <v>0</v>
      </c>
      <c r="P2120" s="24"/>
    </row>
    <row r="2121" spans="1:16">
      <c r="A2121" s="21" t="s">
        <v>2797</v>
      </c>
      <c r="B2121" s="24" t="s">
        <v>1451</v>
      </c>
      <c r="C2121" s="24" t="s">
        <v>1418</v>
      </c>
      <c r="D2121" s="24">
        <v>2</v>
      </c>
      <c r="E2121" s="24">
        <v>0</v>
      </c>
      <c r="F2121" s="24" t="s">
        <v>88</v>
      </c>
      <c r="G2121" s="24" t="s">
        <v>1366</v>
      </c>
      <c r="H2121" s="24">
        <v>6</v>
      </c>
      <c r="I2121" s="24">
        <v>610</v>
      </c>
      <c r="J2121" s="24" t="s">
        <v>1416</v>
      </c>
      <c r="K2121" s="85">
        <v>59.76</v>
      </c>
      <c r="L2121" s="24">
        <v>11.96</v>
      </c>
      <c r="M2121" s="25">
        <f t="shared" si="55"/>
        <v>20.333333333333332</v>
      </c>
      <c r="N2121" s="25">
        <f t="shared" si="56"/>
        <v>-8.3733333333333313</v>
      </c>
      <c r="O2121" s="26">
        <f>SUMPRODUCT(TEXT(N2121-{0,5,15,25,35},"0;\0")*{0,2,3,3,7})</f>
        <v>0</v>
      </c>
      <c r="P2121" s="24"/>
    </row>
    <row r="2122" spans="1:16">
      <c r="A2122" s="179" t="s">
        <v>2803</v>
      </c>
      <c r="B2122" s="179" t="s">
        <v>1452</v>
      </c>
      <c r="C2122" s="179">
        <v>19970020</v>
      </c>
      <c r="D2122" s="179">
        <v>3</v>
      </c>
      <c r="E2122" s="179">
        <v>4</v>
      </c>
      <c r="F2122" s="24" t="s">
        <v>88</v>
      </c>
      <c r="G2122" s="24" t="s">
        <v>1453</v>
      </c>
      <c r="H2122" s="24">
        <v>2</v>
      </c>
      <c r="I2122" s="24">
        <v>202</v>
      </c>
      <c r="J2122" s="24" t="s">
        <v>1454</v>
      </c>
      <c r="K2122" s="85">
        <v>39.54</v>
      </c>
      <c r="L2122" s="178">
        <v>24.72</v>
      </c>
      <c r="M2122" s="178">
        <f>15+6*D2122/3+6*(E2122/2)/3</f>
        <v>25</v>
      </c>
      <c r="N2122" s="178">
        <f>L2122-M2122</f>
        <v>-0.28000000000000114</v>
      </c>
      <c r="O2122" s="180">
        <f>SUMPRODUCT(TEXT(N2122-{0,5,15,25,35},"0;\0")*{0,2,3,3,7})</f>
        <v>0</v>
      </c>
      <c r="P2122" s="24"/>
    </row>
    <row r="2123" spans="1:16">
      <c r="A2123" s="179" t="s">
        <v>2804</v>
      </c>
      <c r="B2123" s="179"/>
      <c r="C2123" s="179"/>
      <c r="D2123" s="179"/>
      <c r="E2123" s="179"/>
      <c r="F2123" s="24" t="s">
        <v>88</v>
      </c>
      <c r="G2123" s="24" t="s">
        <v>1453</v>
      </c>
      <c r="H2123" s="24">
        <v>4</v>
      </c>
      <c r="I2123" s="24">
        <v>407</v>
      </c>
      <c r="J2123" s="24" t="s">
        <v>1455</v>
      </c>
      <c r="K2123" s="85">
        <v>18.440000000000001</v>
      </c>
      <c r="L2123" s="178"/>
      <c r="M2123" s="178"/>
      <c r="N2123" s="178"/>
      <c r="O2123" s="180"/>
      <c r="P2123" s="24"/>
    </row>
    <row r="2124" spans="1:16">
      <c r="A2124" s="179" t="s">
        <v>2804</v>
      </c>
      <c r="B2124" s="179"/>
      <c r="C2124" s="179"/>
      <c r="D2124" s="179"/>
      <c r="E2124" s="179"/>
      <c r="F2124" s="24" t="s">
        <v>120</v>
      </c>
      <c r="G2124" s="24" t="s">
        <v>524</v>
      </c>
      <c r="H2124" s="24">
        <v>4</v>
      </c>
      <c r="I2124" s="24">
        <v>442</v>
      </c>
      <c r="J2124" s="24" t="s">
        <v>1456</v>
      </c>
      <c r="K2124" s="85">
        <v>47.72</v>
      </c>
      <c r="L2124" s="178"/>
      <c r="M2124" s="178"/>
      <c r="N2124" s="178"/>
      <c r="O2124" s="180"/>
      <c r="P2124" s="24"/>
    </row>
    <row r="2125" spans="1:16" ht="24">
      <c r="A2125" s="179" t="s">
        <v>2803</v>
      </c>
      <c r="B2125" s="179" t="s">
        <v>1457</v>
      </c>
      <c r="C2125" s="179">
        <v>20100164</v>
      </c>
      <c r="D2125" s="179">
        <v>12</v>
      </c>
      <c r="E2125" s="179">
        <v>0</v>
      </c>
      <c r="F2125" s="24" t="s">
        <v>88</v>
      </c>
      <c r="G2125" s="24" t="s">
        <v>1453</v>
      </c>
      <c r="H2125" s="24">
        <v>2</v>
      </c>
      <c r="I2125" s="24">
        <v>202</v>
      </c>
      <c r="J2125" s="24" t="s">
        <v>1458</v>
      </c>
      <c r="K2125" s="85">
        <v>39.54</v>
      </c>
      <c r="L2125" s="178">
        <v>38.6</v>
      </c>
      <c r="M2125" s="178">
        <f>15+6*D2125/3+6*(E2125/2)/3</f>
        <v>39</v>
      </c>
      <c r="N2125" s="178">
        <f>L2125-M2125</f>
        <v>-0.39999999999999858</v>
      </c>
      <c r="O2125" s="180">
        <f>SUMPRODUCT(TEXT(N2125-{0,5,15,25,35},"0;\0")*{0,2,3,3,7})</f>
        <v>0</v>
      </c>
      <c r="P2125" s="24"/>
    </row>
    <row r="2126" spans="1:16">
      <c r="A2126" s="179" t="s">
        <v>2803</v>
      </c>
      <c r="B2126" s="179"/>
      <c r="C2126" s="179"/>
      <c r="D2126" s="179"/>
      <c r="E2126" s="179"/>
      <c r="F2126" s="24" t="s">
        <v>88</v>
      </c>
      <c r="G2126" s="24" t="s">
        <v>1453</v>
      </c>
      <c r="H2126" s="24">
        <v>6</v>
      </c>
      <c r="I2126" s="24">
        <v>602</v>
      </c>
      <c r="J2126" s="24" t="s">
        <v>1459</v>
      </c>
      <c r="K2126" s="85">
        <v>60.96</v>
      </c>
      <c r="L2126" s="178"/>
      <c r="M2126" s="178"/>
      <c r="N2126" s="178"/>
      <c r="O2126" s="180"/>
      <c r="P2126" s="24"/>
    </row>
    <row r="2127" spans="1:16">
      <c r="A2127" s="179" t="s">
        <v>2803</v>
      </c>
      <c r="B2127" s="179"/>
      <c r="C2127" s="179"/>
      <c r="D2127" s="179"/>
      <c r="E2127" s="179"/>
      <c r="F2127" s="24" t="s">
        <v>88</v>
      </c>
      <c r="G2127" s="24" t="s">
        <v>1453</v>
      </c>
      <c r="H2127" s="24">
        <v>8</v>
      </c>
      <c r="I2127" s="24">
        <v>801</v>
      </c>
      <c r="J2127" s="24" t="s">
        <v>1460</v>
      </c>
      <c r="K2127" s="85">
        <v>37.97</v>
      </c>
      <c r="L2127" s="178"/>
      <c r="M2127" s="178"/>
      <c r="N2127" s="178"/>
      <c r="O2127" s="180"/>
      <c r="P2127" s="24"/>
    </row>
    <row r="2128" spans="1:16">
      <c r="A2128" s="179" t="s">
        <v>2803</v>
      </c>
      <c r="B2128" s="179"/>
      <c r="C2128" s="179"/>
      <c r="D2128" s="179"/>
      <c r="E2128" s="179"/>
      <c r="F2128" s="24" t="s">
        <v>120</v>
      </c>
      <c r="G2128" s="24" t="s">
        <v>524</v>
      </c>
      <c r="H2128" s="24">
        <v>4</v>
      </c>
      <c r="I2128" s="24">
        <v>442</v>
      </c>
      <c r="J2128" s="24" t="s">
        <v>1456</v>
      </c>
      <c r="K2128" s="85">
        <v>47.72</v>
      </c>
      <c r="L2128" s="178"/>
      <c r="M2128" s="178"/>
      <c r="N2128" s="178"/>
      <c r="O2128" s="180"/>
      <c r="P2128" s="24"/>
    </row>
    <row r="2129" spans="1:16">
      <c r="A2129" s="179" t="s">
        <v>2803</v>
      </c>
      <c r="B2129" s="179" t="s">
        <v>1461</v>
      </c>
      <c r="C2129" s="179">
        <v>20170161</v>
      </c>
      <c r="D2129" s="179">
        <v>0</v>
      </c>
      <c r="E2129" s="179">
        <v>1</v>
      </c>
      <c r="F2129" s="24" t="s">
        <v>88</v>
      </c>
      <c r="G2129" s="24" t="s">
        <v>1453</v>
      </c>
      <c r="H2129" s="24">
        <v>6</v>
      </c>
      <c r="I2129" s="24">
        <v>608</v>
      </c>
      <c r="J2129" s="24" t="s">
        <v>1462</v>
      </c>
      <c r="K2129" s="85">
        <v>50.74</v>
      </c>
      <c r="L2129" s="178">
        <v>15.26</v>
      </c>
      <c r="M2129" s="178">
        <f>15+6*D2129/3+6*(E2129/2)/3</f>
        <v>16</v>
      </c>
      <c r="N2129" s="178">
        <f>L2129-M2129</f>
        <v>-0.74000000000000021</v>
      </c>
      <c r="O2129" s="180">
        <f>SUMPRODUCT(TEXT(N2129-{0,5,15,25,35},"0;\0")*{0,2,3,3,7})</f>
        <v>0</v>
      </c>
      <c r="P2129" s="24"/>
    </row>
    <row r="2130" spans="1:16">
      <c r="A2130" s="179" t="s">
        <v>2805</v>
      </c>
      <c r="B2130" s="179"/>
      <c r="C2130" s="179"/>
      <c r="D2130" s="179"/>
      <c r="E2130" s="179"/>
      <c r="F2130" s="24" t="s">
        <v>88</v>
      </c>
      <c r="G2130" s="24" t="s">
        <v>1453</v>
      </c>
      <c r="H2130" s="24">
        <v>4</v>
      </c>
      <c r="I2130" s="24">
        <v>405</v>
      </c>
      <c r="J2130" s="24" t="s">
        <v>1463</v>
      </c>
      <c r="K2130" s="85">
        <v>18.440000000000001</v>
      </c>
      <c r="L2130" s="178"/>
      <c r="M2130" s="178"/>
      <c r="N2130" s="178"/>
      <c r="O2130" s="180"/>
      <c r="P2130" s="24"/>
    </row>
    <row r="2131" spans="1:16">
      <c r="A2131" s="179" t="s">
        <v>1852</v>
      </c>
      <c r="B2131" s="179"/>
      <c r="C2131" s="179"/>
      <c r="D2131" s="179"/>
      <c r="E2131" s="179"/>
      <c r="F2131" s="24" t="s">
        <v>120</v>
      </c>
      <c r="G2131" s="24" t="s">
        <v>524</v>
      </c>
      <c r="H2131" s="24">
        <v>4</v>
      </c>
      <c r="I2131" s="24">
        <v>435</v>
      </c>
      <c r="J2131" s="24" t="s">
        <v>1464</v>
      </c>
      <c r="K2131" s="85">
        <v>28.01</v>
      </c>
      <c r="L2131" s="178"/>
      <c r="M2131" s="178"/>
      <c r="N2131" s="178"/>
      <c r="O2131" s="180"/>
      <c r="P2131" s="24"/>
    </row>
    <row r="2132" spans="1:16">
      <c r="A2132" s="179" t="s">
        <v>2803</v>
      </c>
      <c r="B2132" s="179" t="s">
        <v>1465</v>
      </c>
      <c r="C2132" s="179">
        <v>20130133</v>
      </c>
      <c r="D2132" s="179">
        <v>0</v>
      </c>
      <c r="E2132" s="179">
        <v>4</v>
      </c>
      <c r="F2132" s="24" t="s">
        <v>88</v>
      </c>
      <c r="G2132" s="24" t="s">
        <v>1453</v>
      </c>
      <c r="H2132" s="24">
        <v>5</v>
      </c>
      <c r="I2132" s="24">
        <v>502</v>
      </c>
      <c r="J2132" s="24" t="s">
        <v>1466</v>
      </c>
      <c r="K2132" s="85">
        <v>39.54</v>
      </c>
      <c r="L2132" s="178">
        <v>18.669999999999998</v>
      </c>
      <c r="M2132" s="178">
        <f>15+6*D2132/3+6*(E2132/2)/3</f>
        <v>19</v>
      </c>
      <c r="N2132" s="178">
        <f>L2132-M2132</f>
        <v>-0.33000000000000185</v>
      </c>
      <c r="O2132" s="180">
        <f>SUMPRODUCT(TEXT(N2132-{0,5,15,25,35},"0;\0")*{0,2,3,3,7})</f>
        <v>0</v>
      </c>
      <c r="P2132" s="24"/>
    </row>
    <row r="2133" spans="1:16">
      <c r="A2133" s="179" t="s">
        <v>2806</v>
      </c>
      <c r="B2133" s="179"/>
      <c r="C2133" s="179"/>
      <c r="D2133" s="179"/>
      <c r="E2133" s="179"/>
      <c r="F2133" s="24" t="s">
        <v>88</v>
      </c>
      <c r="G2133" s="24" t="s">
        <v>1453</v>
      </c>
      <c r="H2133" s="24">
        <v>4</v>
      </c>
      <c r="I2133" s="24">
        <v>405</v>
      </c>
      <c r="J2133" s="24" t="s">
        <v>1463</v>
      </c>
      <c r="K2133" s="85">
        <v>18.440000000000001</v>
      </c>
      <c r="L2133" s="178"/>
      <c r="M2133" s="178"/>
      <c r="N2133" s="178"/>
      <c r="O2133" s="180"/>
      <c r="P2133" s="24"/>
    </row>
    <row r="2134" spans="1:16">
      <c r="A2134" s="179" t="s">
        <v>2806</v>
      </c>
      <c r="B2134" s="179"/>
      <c r="C2134" s="179"/>
      <c r="D2134" s="179"/>
      <c r="E2134" s="179"/>
      <c r="F2134" s="24" t="s">
        <v>120</v>
      </c>
      <c r="G2134" s="24" t="s">
        <v>524</v>
      </c>
      <c r="H2134" s="24">
        <v>4</v>
      </c>
      <c r="I2134" s="24">
        <v>443</v>
      </c>
      <c r="J2134" s="24" t="s">
        <v>1467</v>
      </c>
      <c r="K2134" s="85">
        <v>25.86</v>
      </c>
      <c r="L2134" s="178"/>
      <c r="M2134" s="178"/>
      <c r="N2134" s="178"/>
      <c r="O2134" s="180"/>
      <c r="P2134" s="24"/>
    </row>
    <row r="2135" spans="1:16">
      <c r="A2135" s="179" t="s">
        <v>2803</v>
      </c>
      <c r="B2135" s="179" t="s">
        <v>1468</v>
      </c>
      <c r="C2135" s="179">
        <v>20170163</v>
      </c>
      <c r="D2135" s="179">
        <v>12</v>
      </c>
      <c r="E2135" s="179">
        <v>3</v>
      </c>
      <c r="F2135" s="24" t="s">
        <v>88</v>
      </c>
      <c r="G2135" s="24" t="s">
        <v>1453</v>
      </c>
      <c r="H2135" s="24">
        <v>4</v>
      </c>
      <c r="I2135" s="24">
        <v>402</v>
      </c>
      <c r="J2135" s="24" t="s">
        <v>1469</v>
      </c>
      <c r="K2135" s="85">
        <v>39.54</v>
      </c>
      <c r="L2135" s="178">
        <v>41.92</v>
      </c>
      <c r="M2135" s="178">
        <f>15+6*D2135/3+6*(E2135/2)/3</f>
        <v>42</v>
      </c>
      <c r="N2135" s="178">
        <f>L2135-M2135</f>
        <v>-7.9999999999998295E-2</v>
      </c>
      <c r="O2135" s="180">
        <f>SUMPRODUCT(TEXT(N2135-{0,5,15,25,35},"0;\0")*{0,2,3,3,7})</f>
        <v>0</v>
      </c>
      <c r="P2135" s="24"/>
    </row>
    <row r="2136" spans="1:16" ht="24">
      <c r="A2136" s="179" t="s">
        <v>2807</v>
      </c>
      <c r="B2136" s="179"/>
      <c r="C2136" s="179"/>
      <c r="D2136" s="179"/>
      <c r="E2136" s="179"/>
      <c r="F2136" s="24" t="s">
        <v>88</v>
      </c>
      <c r="G2136" s="24" t="s">
        <v>1453</v>
      </c>
      <c r="H2136" s="24">
        <v>2</v>
      </c>
      <c r="I2136" s="24">
        <v>204</v>
      </c>
      <c r="J2136" s="24" t="s">
        <v>1470</v>
      </c>
      <c r="K2136" s="85">
        <v>50.74</v>
      </c>
      <c r="L2136" s="178"/>
      <c r="M2136" s="178"/>
      <c r="N2136" s="178"/>
      <c r="O2136" s="180"/>
      <c r="P2136" s="24"/>
    </row>
    <row r="2137" spans="1:16">
      <c r="A2137" s="177" t="s">
        <v>2807</v>
      </c>
      <c r="B2137" s="177" t="s">
        <v>1471</v>
      </c>
      <c r="C2137" s="179">
        <v>20170008</v>
      </c>
      <c r="D2137" s="179">
        <v>4</v>
      </c>
      <c r="E2137" s="179">
        <v>1</v>
      </c>
      <c r="F2137" s="24" t="s">
        <v>120</v>
      </c>
      <c r="G2137" s="24" t="s">
        <v>524</v>
      </c>
      <c r="H2137" s="24">
        <v>4</v>
      </c>
      <c r="I2137" s="24">
        <v>435</v>
      </c>
      <c r="J2137" s="24" t="s">
        <v>1464</v>
      </c>
      <c r="K2137" s="85">
        <v>28.01</v>
      </c>
      <c r="L2137" s="178">
        <v>23.48</v>
      </c>
      <c r="M2137" s="178">
        <f>15+6*D2137/3+6*(E2137/2)/3</f>
        <v>24</v>
      </c>
      <c r="N2137" s="178">
        <f>L2137-M2137</f>
        <v>-0.51999999999999957</v>
      </c>
      <c r="O2137" s="180">
        <f>SUMPRODUCT(TEXT(N2137-{0,5,15,25,35},"0;\0")*{0,2,3,3,7})</f>
        <v>0</v>
      </c>
      <c r="P2137" s="24"/>
    </row>
    <row r="2138" spans="1:16">
      <c r="A2138" s="177" t="s">
        <v>2803</v>
      </c>
      <c r="B2138" s="177"/>
      <c r="C2138" s="179"/>
      <c r="D2138" s="179"/>
      <c r="E2138" s="179"/>
      <c r="F2138" s="24" t="s">
        <v>88</v>
      </c>
      <c r="G2138" s="24" t="s">
        <v>1453</v>
      </c>
      <c r="H2138" s="24">
        <v>4</v>
      </c>
      <c r="I2138" s="24">
        <v>407</v>
      </c>
      <c r="J2138" s="24" t="s">
        <v>1455</v>
      </c>
      <c r="K2138" s="85">
        <v>18.440000000000001</v>
      </c>
      <c r="L2138" s="178"/>
      <c r="M2138" s="178"/>
      <c r="N2138" s="178"/>
      <c r="O2138" s="180"/>
      <c r="P2138" s="24"/>
    </row>
    <row r="2139" spans="1:16">
      <c r="A2139" s="177" t="s">
        <v>2803</v>
      </c>
      <c r="B2139" s="177"/>
      <c r="C2139" s="179"/>
      <c r="D2139" s="179"/>
      <c r="E2139" s="179"/>
      <c r="F2139" s="24" t="s">
        <v>88</v>
      </c>
      <c r="G2139" s="24" t="s">
        <v>1453</v>
      </c>
      <c r="H2139" s="24">
        <v>6</v>
      </c>
      <c r="I2139" s="24">
        <v>608</v>
      </c>
      <c r="J2139" s="24" t="s">
        <v>1462</v>
      </c>
      <c r="K2139" s="85">
        <v>50.74</v>
      </c>
      <c r="L2139" s="178"/>
      <c r="M2139" s="178"/>
      <c r="N2139" s="178"/>
      <c r="O2139" s="180"/>
      <c r="P2139" s="24"/>
    </row>
    <row r="2140" spans="1:16">
      <c r="A2140" s="177" t="s">
        <v>2803</v>
      </c>
      <c r="B2140" s="177" t="s">
        <v>1472</v>
      </c>
      <c r="C2140" s="179">
        <v>20080011</v>
      </c>
      <c r="D2140" s="179">
        <v>0</v>
      </c>
      <c r="E2140" s="179">
        <v>1</v>
      </c>
      <c r="F2140" s="24" t="s">
        <v>88</v>
      </c>
      <c r="G2140" s="24" t="s">
        <v>1453</v>
      </c>
      <c r="H2140" s="24">
        <v>5</v>
      </c>
      <c r="I2140" s="24">
        <v>516</v>
      </c>
      <c r="J2140" s="24" t="s">
        <v>1473</v>
      </c>
      <c r="K2140" s="85">
        <v>19.54</v>
      </c>
      <c r="L2140" s="178">
        <v>18</v>
      </c>
      <c r="M2140" s="178">
        <f>15+6*D2140/3+6*(E2140/2)/3</f>
        <v>16</v>
      </c>
      <c r="N2140" s="178">
        <f>L2140-M2140</f>
        <v>2</v>
      </c>
      <c r="O2140" s="180">
        <f>SUMPRODUCT(TEXT(N2140-{0,5,15,25,35},"0;\0")*{0,2,3,3,7})</f>
        <v>0</v>
      </c>
      <c r="P2140" s="24"/>
    </row>
    <row r="2141" spans="1:16" ht="24">
      <c r="A2141" s="177" t="s">
        <v>2803</v>
      </c>
      <c r="B2141" s="177"/>
      <c r="C2141" s="179"/>
      <c r="D2141" s="179"/>
      <c r="E2141" s="179"/>
      <c r="F2141" s="24" t="s">
        <v>88</v>
      </c>
      <c r="G2141" s="24" t="s">
        <v>1453</v>
      </c>
      <c r="H2141" s="24">
        <v>7</v>
      </c>
      <c r="I2141" s="24">
        <v>701</v>
      </c>
      <c r="J2141" s="24" t="s">
        <v>1474</v>
      </c>
      <c r="K2141" s="85">
        <v>168.79</v>
      </c>
      <c r="L2141" s="178"/>
      <c r="M2141" s="178"/>
      <c r="N2141" s="178"/>
      <c r="O2141" s="180"/>
      <c r="P2141" s="24"/>
    </row>
    <row r="2142" spans="1:16">
      <c r="A2142" s="177" t="s">
        <v>2803</v>
      </c>
      <c r="B2142" s="177"/>
      <c r="C2142" s="179"/>
      <c r="D2142" s="179"/>
      <c r="E2142" s="179"/>
      <c r="F2142" s="24" t="s">
        <v>120</v>
      </c>
      <c r="G2142" s="24" t="s">
        <v>524</v>
      </c>
      <c r="H2142" s="24">
        <v>4</v>
      </c>
      <c r="I2142" s="24">
        <v>435</v>
      </c>
      <c r="J2142" s="24" t="s">
        <v>1464</v>
      </c>
      <c r="K2142" s="85">
        <v>28.01</v>
      </c>
      <c r="L2142" s="178"/>
      <c r="M2142" s="178"/>
      <c r="N2142" s="178"/>
      <c r="O2142" s="180"/>
      <c r="P2142" s="24"/>
    </row>
    <row r="2143" spans="1:16">
      <c r="A2143" s="179" t="s">
        <v>2803</v>
      </c>
      <c r="B2143" s="179" t="s">
        <v>1475</v>
      </c>
      <c r="C2143" s="179">
        <v>20170019</v>
      </c>
      <c r="D2143" s="179">
        <v>9</v>
      </c>
      <c r="E2143" s="179">
        <v>1</v>
      </c>
      <c r="F2143" s="24" t="s">
        <v>88</v>
      </c>
      <c r="G2143" s="24" t="s">
        <v>1453</v>
      </c>
      <c r="H2143" s="24">
        <v>4</v>
      </c>
      <c r="I2143" s="24">
        <v>402</v>
      </c>
      <c r="J2143" s="24" t="s">
        <v>1469</v>
      </c>
      <c r="K2143" s="85">
        <v>39.54</v>
      </c>
      <c r="L2143" s="178">
        <v>32.97</v>
      </c>
      <c r="M2143" s="178">
        <f>15+6*D2143/3+6*(E2143/2)/3</f>
        <v>34</v>
      </c>
      <c r="N2143" s="178">
        <f>L2143-M2143</f>
        <v>-1.0300000000000011</v>
      </c>
      <c r="O2143" s="180">
        <f>SUMPRODUCT(TEXT(N2143-{0,5,15,25,35},"0;\0")*{0,2,3,3,7})</f>
        <v>0</v>
      </c>
      <c r="P2143" s="24"/>
    </row>
    <row r="2144" spans="1:16">
      <c r="A2144" s="179" t="s">
        <v>2808</v>
      </c>
      <c r="B2144" s="179"/>
      <c r="C2144" s="179"/>
      <c r="D2144" s="179"/>
      <c r="E2144" s="179"/>
      <c r="F2144" s="24" t="s">
        <v>88</v>
      </c>
      <c r="G2144" s="24" t="s">
        <v>1453</v>
      </c>
      <c r="H2144" s="24">
        <v>3</v>
      </c>
      <c r="I2144" s="24">
        <v>313</v>
      </c>
      <c r="J2144" s="24" t="s">
        <v>1476</v>
      </c>
      <c r="K2144" s="85">
        <v>18.43</v>
      </c>
      <c r="L2144" s="178"/>
      <c r="M2144" s="178"/>
      <c r="N2144" s="178"/>
      <c r="O2144" s="180"/>
      <c r="P2144" s="24"/>
    </row>
    <row r="2145" spans="1:16">
      <c r="A2145" s="22" t="s">
        <v>2808</v>
      </c>
      <c r="B2145" s="22" t="s">
        <v>1477</v>
      </c>
      <c r="C2145" s="22">
        <v>20170078</v>
      </c>
      <c r="D2145" s="22">
        <v>0</v>
      </c>
      <c r="E2145" s="22">
        <v>0</v>
      </c>
      <c r="F2145" s="24" t="s">
        <v>88</v>
      </c>
      <c r="G2145" s="24" t="s">
        <v>1453</v>
      </c>
      <c r="H2145" s="24">
        <v>2</v>
      </c>
      <c r="I2145" s="24">
        <v>204</v>
      </c>
      <c r="J2145" s="24" t="s">
        <v>1478</v>
      </c>
      <c r="K2145" s="85">
        <v>50.74</v>
      </c>
      <c r="L2145" s="25">
        <v>15</v>
      </c>
      <c r="M2145" s="25">
        <f>15+6*D2145/3+6*(E2145/2)/3</f>
        <v>15</v>
      </c>
      <c r="N2145" s="25">
        <f>L2145-M2145</f>
        <v>0</v>
      </c>
      <c r="O2145" s="56">
        <f>SUMPRODUCT(TEXT(N2145-{0,5,15,25,35},"0;\0")*{0,2,3,3,7})</f>
        <v>0</v>
      </c>
      <c r="P2145" s="24"/>
    </row>
    <row r="2146" spans="1:16">
      <c r="A2146" s="179" t="s">
        <v>2809</v>
      </c>
      <c r="B2146" s="179" t="s">
        <v>1479</v>
      </c>
      <c r="C2146" s="179">
        <v>20160006</v>
      </c>
      <c r="D2146" s="179">
        <v>2</v>
      </c>
      <c r="E2146" s="179">
        <v>1</v>
      </c>
      <c r="F2146" s="24" t="s">
        <v>88</v>
      </c>
      <c r="G2146" s="24" t="s">
        <v>1453</v>
      </c>
      <c r="H2146" s="24">
        <v>6</v>
      </c>
      <c r="I2146" s="24">
        <v>609</v>
      </c>
      <c r="J2146" s="24" t="s">
        <v>1480</v>
      </c>
      <c r="K2146" s="85">
        <v>60.95</v>
      </c>
      <c r="L2146" s="178">
        <v>19.82</v>
      </c>
      <c r="M2146" s="178">
        <f>15+6*D2146/3+6*(E2146/2)/3</f>
        <v>20</v>
      </c>
      <c r="N2146" s="178">
        <f>L2146-M2146</f>
        <v>-0.17999999999999972</v>
      </c>
      <c r="O2146" s="180">
        <f>SUMPRODUCT(TEXT(N2146-{0,5,15,25,35},"0;\0")*{0,2,3,3,7})</f>
        <v>0</v>
      </c>
      <c r="P2146" s="24"/>
    </row>
    <row r="2147" spans="1:16">
      <c r="A2147" s="179" t="s">
        <v>2810</v>
      </c>
      <c r="B2147" s="179"/>
      <c r="C2147" s="179"/>
      <c r="D2147" s="179"/>
      <c r="E2147" s="179"/>
      <c r="F2147" s="24" t="s">
        <v>120</v>
      </c>
      <c r="G2147" s="24" t="s">
        <v>524</v>
      </c>
      <c r="H2147" s="24">
        <v>4</v>
      </c>
      <c r="I2147" s="24">
        <v>435</v>
      </c>
      <c r="J2147" s="24" t="s">
        <v>1464</v>
      </c>
      <c r="K2147" s="85">
        <v>28.01</v>
      </c>
      <c r="L2147" s="178"/>
      <c r="M2147" s="178"/>
      <c r="N2147" s="178"/>
      <c r="O2147" s="180"/>
      <c r="P2147" s="24"/>
    </row>
    <row r="2148" spans="1:16">
      <c r="A2148" s="177" t="s">
        <v>2803</v>
      </c>
      <c r="B2148" s="177" t="s">
        <v>1481</v>
      </c>
      <c r="C2148" s="179">
        <v>20120125</v>
      </c>
      <c r="D2148" s="179">
        <v>0</v>
      </c>
      <c r="E2148" s="179">
        <v>2</v>
      </c>
      <c r="F2148" s="24" t="s">
        <v>120</v>
      </c>
      <c r="G2148" s="24" t="s">
        <v>524</v>
      </c>
      <c r="H2148" s="24">
        <v>3</v>
      </c>
      <c r="I2148" s="24">
        <v>337</v>
      </c>
      <c r="J2148" s="24" t="s">
        <v>1482</v>
      </c>
      <c r="K2148" s="85">
        <v>28.09</v>
      </c>
      <c r="L2148" s="178">
        <v>16.46</v>
      </c>
      <c r="M2148" s="178">
        <f>15+6*D2148/3+6*(E2148/2)/3</f>
        <v>17</v>
      </c>
      <c r="N2148" s="178">
        <f>L2148-M2148</f>
        <v>-0.53999999999999915</v>
      </c>
      <c r="O2148" s="180">
        <f>SUMPRODUCT(TEXT(N2148-{0,5,15,25,35},"0;\0")*{0,2,3,3,7})</f>
        <v>0</v>
      </c>
      <c r="P2148" s="24"/>
    </row>
    <row r="2149" spans="1:16" ht="24">
      <c r="A2149" s="177" t="s">
        <v>2803</v>
      </c>
      <c r="B2149" s="177"/>
      <c r="C2149" s="179"/>
      <c r="D2149" s="179"/>
      <c r="E2149" s="179"/>
      <c r="F2149" s="24" t="s">
        <v>88</v>
      </c>
      <c r="G2149" s="24" t="s">
        <v>1453</v>
      </c>
      <c r="H2149" s="24">
        <v>2</v>
      </c>
      <c r="I2149" s="24">
        <v>205</v>
      </c>
      <c r="J2149" s="24" t="s">
        <v>1483</v>
      </c>
      <c r="K2149" s="85">
        <v>18.440000000000001</v>
      </c>
      <c r="L2149" s="178"/>
      <c r="M2149" s="178"/>
      <c r="N2149" s="178"/>
      <c r="O2149" s="180"/>
      <c r="P2149" s="24"/>
    </row>
    <row r="2150" spans="1:16">
      <c r="A2150" s="179" t="s">
        <v>2803</v>
      </c>
      <c r="B2150" s="179" t="s">
        <v>1484</v>
      </c>
      <c r="C2150" s="179">
        <v>20130134</v>
      </c>
      <c r="D2150" s="179">
        <v>0</v>
      </c>
      <c r="E2150" s="179">
        <v>6</v>
      </c>
      <c r="F2150" s="24" t="s">
        <v>88</v>
      </c>
      <c r="G2150" s="24" t="s">
        <v>1453</v>
      </c>
      <c r="H2150" s="24">
        <v>2</v>
      </c>
      <c r="I2150" s="24">
        <v>209</v>
      </c>
      <c r="J2150" s="24" t="s">
        <v>1485</v>
      </c>
      <c r="K2150" s="85">
        <v>18.440000000000001</v>
      </c>
      <c r="L2150" s="178">
        <v>17.52</v>
      </c>
      <c r="M2150" s="178">
        <v>18</v>
      </c>
      <c r="N2150" s="178">
        <f>L2150-M2150</f>
        <v>-0.48000000000000043</v>
      </c>
      <c r="O2150" s="180">
        <f>SUMPRODUCT(TEXT(N2150-{0,5,15,25,35},"0;\0")*{0,2,3,3,7})</f>
        <v>0</v>
      </c>
      <c r="P2150" s="24"/>
    </row>
    <row r="2151" spans="1:16">
      <c r="A2151" s="179" t="s">
        <v>2811</v>
      </c>
      <c r="B2151" s="179"/>
      <c r="C2151" s="179"/>
      <c r="D2151" s="179"/>
      <c r="E2151" s="179"/>
      <c r="F2151" s="24" t="s">
        <v>120</v>
      </c>
      <c r="G2151" s="24" t="s">
        <v>524</v>
      </c>
      <c r="H2151" s="24">
        <v>3</v>
      </c>
      <c r="I2151" s="24">
        <v>347</v>
      </c>
      <c r="J2151" s="24" t="s">
        <v>1486</v>
      </c>
      <c r="K2151" s="85">
        <v>25.81</v>
      </c>
      <c r="L2151" s="178"/>
      <c r="M2151" s="178"/>
      <c r="N2151" s="178"/>
      <c r="O2151" s="180"/>
      <c r="P2151" s="24"/>
    </row>
    <row r="2152" spans="1:16">
      <c r="A2152" s="177" t="s">
        <v>2803</v>
      </c>
      <c r="B2152" s="177" t="s">
        <v>1487</v>
      </c>
      <c r="C2152" s="177">
        <v>20150069</v>
      </c>
      <c r="D2152" s="177">
        <v>0</v>
      </c>
      <c r="E2152" s="177">
        <v>3</v>
      </c>
      <c r="F2152" s="24" t="s">
        <v>88</v>
      </c>
      <c r="G2152" s="24" t="s">
        <v>1453</v>
      </c>
      <c r="H2152" s="24">
        <v>2</v>
      </c>
      <c r="I2152" s="24">
        <v>209</v>
      </c>
      <c r="J2152" s="24" t="s">
        <v>1485</v>
      </c>
      <c r="K2152" s="85">
        <v>18.440000000000001</v>
      </c>
      <c r="L2152" s="178">
        <v>19.07</v>
      </c>
      <c r="M2152" s="178">
        <f>15+6*D2152/3+6*(E2152/2)/3</f>
        <v>18</v>
      </c>
      <c r="N2152" s="178">
        <f>L2152-M2152</f>
        <v>1.0700000000000003</v>
      </c>
      <c r="O2152" s="180">
        <f>SUMPRODUCT(TEXT(N2152-{0,5,15,25,35},"0;\0")*{0,2,3,3,7})</f>
        <v>0</v>
      </c>
      <c r="P2152" s="24"/>
    </row>
    <row r="2153" spans="1:16">
      <c r="A2153" s="177" t="s">
        <v>2812</v>
      </c>
      <c r="B2153" s="177"/>
      <c r="C2153" s="177"/>
      <c r="D2153" s="177"/>
      <c r="E2153" s="177"/>
      <c r="F2153" s="24" t="s">
        <v>88</v>
      </c>
      <c r="G2153" s="24" t="s">
        <v>1453</v>
      </c>
      <c r="H2153" s="24">
        <v>5</v>
      </c>
      <c r="I2153" s="24">
        <v>517</v>
      </c>
      <c r="J2153" s="24" t="s">
        <v>1488</v>
      </c>
      <c r="K2153" s="85">
        <v>19.54</v>
      </c>
      <c r="L2153" s="178"/>
      <c r="M2153" s="178"/>
      <c r="N2153" s="178"/>
      <c r="O2153" s="180"/>
      <c r="P2153" s="24"/>
    </row>
    <row r="2154" spans="1:16">
      <c r="A2154" s="177" t="s">
        <v>2812</v>
      </c>
      <c r="B2154" s="177"/>
      <c r="C2154" s="177"/>
      <c r="D2154" s="177"/>
      <c r="E2154" s="177"/>
      <c r="F2154" s="24" t="s">
        <v>120</v>
      </c>
      <c r="G2154" s="24" t="s">
        <v>524</v>
      </c>
      <c r="H2154" s="24">
        <v>3</v>
      </c>
      <c r="I2154" s="24">
        <v>347</v>
      </c>
      <c r="J2154" s="24" t="s">
        <v>1486</v>
      </c>
      <c r="K2154" s="85">
        <v>25.81</v>
      </c>
      <c r="L2154" s="178"/>
      <c r="M2154" s="178"/>
      <c r="N2154" s="178"/>
      <c r="O2154" s="180"/>
      <c r="P2154" s="24"/>
    </row>
    <row r="2155" spans="1:16">
      <c r="A2155" s="177" t="s">
        <v>2803</v>
      </c>
      <c r="B2155" s="177" t="s">
        <v>1489</v>
      </c>
      <c r="C2155" s="177">
        <v>19950007</v>
      </c>
      <c r="D2155" s="177">
        <v>22</v>
      </c>
      <c r="E2155" s="177">
        <v>1</v>
      </c>
      <c r="F2155" s="24" t="s">
        <v>88</v>
      </c>
      <c r="G2155" s="24" t="s">
        <v>1453</v>
      </c>
      <c r="H2155" s="24">
        <v>6</v>
      </c>
      <c r="I2155" s="24">
        <v>602</v>
      </c>
      <c r="J2155" s="24" t="s">
        <v>1459</v>
      </c>
      <c r="K2155" s="85">
        <v>60.96</v>
      </c>
      <c r="L2155" s="178">
        <v>61</v>
      </c>
      <c r="M2155" s="178">
        <f>15+6*D2155/3+6*(E2155/2)/3</f>
        <v>60</v>
      </c>
      <c r="N2155" s="178">
        <f>L2155-M2155</f>
        <v>1</v>
      </c>
      <c r="O2155" s="180">
        <v>0</v>
      </c>
      <c r="P2155" s="24"/>
    </row>
    <row r="2156" spans="1:16">
      <c r="A2156" s="177" t="s">
        <v>2813</v>
      </c>
      <c r="B2156" s="177"/>
      <c r="C2156" s="177"/>
      <c r="D2156" s="177"/>
      <c r="E2156" s="177"/>
      <c r="F2156" s="24" t="s">
        <v>88</v>
      </c>
      <c r="G2156" s="24" t="s">
        <v>1453</v>
      </c>
      <c r="H2156" s="24">
        <v>6</v>
      </c>
      <c r="I2156" s="24">
        <v>617</v>
      </c>
      <c r="J2156" s="24" t="s">
        <v>1490</v>
      </c>
      <c r="K2156" s="85">
        <v>43.84</v>
      </c>
      <c r="L2156" s="178"/>
      <c r="M2156" s="178"/>
      <c r="N2156" s="178"/>
      <c r="O2156" s="180"/>
      <c r="P2156" s="24"/>
    </row>
    <row r="2157" spans="1:16">
      <c r="A2157" s="177" t="s">
        <v>2813</v>
      </c>
      <c r="B2157" s="177"/>
      <c r="C2157" s="177"/>
      <c r="D2157" s="177"/>
      <c r="E2157" s="177"/>
      <c r="F2157" s="24" t="s">
        <v>88</v>
      </c>
      <c r="G2157" s="24" t="s">
        <v>1453</v>
      </c>
      <c r="H2157" s="24">
        <v>3</v>
      </c>
      <c r="I2157" s="24">
        <v>303</v>
      </c>
      <c r="J2157" s="24" t="s">
        <v>1491</v>
      </c>
      <c r="K2157" s="85">
        <v>60.95</v>
      </c>
      <c r="L2157" s="178"/>
      <c r="M2157" s="178"/>
      <c r="N2157" s="178"/>
      <c r="O2157" s="180"/>
      <c r="P2157" s="24"/>
    </row>
    <row r="2158" spans="1:16">
      <c r="A2158" s="177" t="s">
        <v>2813</v>
      </c>
      <c r="B2158" s="177" t="s">
        <v>1492</v>
      </c>
      <c r="C2158" s="177">
        <v>20040020</v>
      </c>
      <c r="D2158" s="177">
        <v>16</v>
      </c>
      <c r="E2158" s="177">
        <v>1</v>
      </c>
      <c r="F2158" s="24" t="s">
        <v>88</v>
      </c>
      <c r="G2158" s="24" t="s">
        <v>1453</v>
      </c>
      <c r="H2158" s="24">
        <v>3</v>
      </c>
      <c r="I2158" s="24">
        <v>315</v>
      </c>
      <c r="J2158" s="24" t="s">
        <v>1493</v>
      </c>
      <c r="K2158" s="85">
        <v>18.440000000000001</v>
      </c>
      <c r="L2158" s="178">
        <v>47.82</v>
      </c>
      <c r="M2158" s="178">
        <f>15+6*D2158/3+6*(E2158/2)/3</f>
        <v>48</v>
      </c>
      <c r="N2158" s="178">
        <f>L2158-M2158</f>
        <v>-0.17999999999999972</v>
      </c>
      <c r="O2158" s="180">
        <f>SUMPRODUCT(TEXT(N2158-{0,5,15,25,35},"0;\0")*{0,2,3,3,7})</f>
        <v>0</v>
      </c>
      <c r="P2158" s="24"/>
    </row>
    <row r="2159" spans="1:16">
      <c r="A2159" s="177" t="s">
        <v>2810</v>
      </c>
      <c r="B2159" s="177"/>
      <c r="C2159" s="177"/>
      <c r="D2159" s="177"/>
      <c r="E2159" s="177"/>
      <c r="F2159" s="24" t="s">
        <v>88</v>
      </c>
      <c r="G2159" s="24" t="s">
        <v>1453</v>
      </c>
      <c r="H2159" s="24">
        <v>6</v>
      </c>
      <c r="I2159" s="24">
        <v>602</v>
      </c>
      <c r="J2159" s="24" t="s">
        <v>1459</v>
      </c>
      <c r="K2159" s="85">
        <v>60.96</v>
      </c>
      <c r="L2159" s="178"/>
      <c r="M2159" s="178"/>
      <c r="N2159" s="178"/>
      <c r="O2159" s="180"/>
      <c r="P2159" s="24"/>
    </row>
    <row r="2160" spans="1:16">
      <c r="A2160" s="177" t="s">
        <v>2810</v>
      </c>
      <c r="B2160" s="177"/>
      <c r="C2160" s="177"/>
      <c r="D2160" s="177"/>
      <c r="E2160" s="177"/>
      <c r="F2160" s="24" t="s">
        <v>88</v>
      </c>
      <c r="G2160" s="24" t="s">
        <v>1453</v>
      </c>
      <c r="H2160" s="24">
        <v>8</v>
      </c>
      <c r="I2160" s="24">
        <v>801</v>
      </c>
      <c r="J2160" s="24" t="s">
        <v>1494</v>
      </c>
      <c r="K2160" s="85">
        <v>37.97</v>
      </c>
      <c r="L2160" s="178"/>
      <c r="M2160" s="178"/>
      <c r="N2160" s="178"/>
      <c r="O2160" s="180"/>
      <c r="P2160" s="24"/>
    </row>
    <row r="2161" spans="1:16">
      <c r="A2161" s="177" t="s">
        <v>2810</v>
      </c>
      <c r="B2161" s="177"/>
      <c r="C2161" s="177"/>
      <c r="D2161" s="177"/>
      <c r="E2161" s="177"/>
      <c r="F2161" s="24" t="s">
        <v>88</v>
      </c>
      <c r="G2161" s="24" t="s">
        <v>1453</v>
      </c>
      <c r="H2161" s="24">
        <v>8</v>
      </c>
      <c r="I2161" s="24">
        <v>801</v>
      </c>
      <c r="J2161" s="24" t="s">
        <v>1460</v>
      </c>
      <c r="K2161" s="85">
        <v>37.97</v>
      </c>
      <c r="L2161" s="178"/>
      <c r="M2161" s="178"/>
      <c r="N2161" s="178"/>
      <c r="O2161" s="180"/>
      <c r="P2161" s="24"/>
    </row>
    <row r="2162" spans="1:16">
      <c r="A2162" s="177" t="s">
        <v>2810</v>
      </c>
      <c r="B2162" s="177" t="s">
        <v>1495</v>
      </c>
      <c r="C2162" s="177">
        <v>20120027</v>
      </c>
      <c r="D2162" s="177">
        <v>10</v>
      </c>
      <c r="E2162" s="177">
        <v>7</v>
      </c>
      <c r="F2162" s="24" t="s">
        <v>120</v>
      </c>
      <c r="G2162" s="24" t="s">
        <v>524</v>
      </c>
      <c r="H2162" s="24">
        <v>3</v>
      </c>
      <c r="I2162" s="24">
        <v>337</v>
      </c>
      <c r="J2162" s="24" t="s">
        <v>1482</v>
      </c>
      <c r="K2162" s="85">
        <v>28.09</v>
      </c>
      <c r="L2162" s="178">
        <v>46.28</v>
      </c>
      <c r="M2162" s="178">
        <f>15+6*D2162/3+6*(E2162/2)/3</f>
        <v>42</v>
      </c>
      <c r="N2162" s="178">
        <f>L2162-M2162</f>
        <v>4.2800000000000011</v>
      </c>
      <c r="O2162" s="180">
        <f>SUMPRODUCT(TEXT(N2162-{0,5,15,25,35},"0;\0")*{0,2,3,3,7})</f>
        <v>0</v>
      </c>
      <c r="P2162" s="24"/>
    </row>
    <row r="2163" spans="1:16" ht="24">
      <c r="A2163" s="177" t="s">
        <v>2803</v>
      </c>
      <c r="B2163" s="177"/>
      <c r="C2163" s="177"/>
      <c r="D2163" s="177"/>
      <c r="E2163" s="177"/>
      <c r="F2163" s="24" t="s">
        <v>88</v>
      </c>
      <c r="G2163" s="24" t="s">
        <v>1453</v>
      </c>
      <c r="H2163" s="24">
        <v>7</v>
      </c>
      <c r="I2163" s="24">
        <v>703</v>
      </c>
      <c r="J2163" s="24" t="s">
        <v>1496</v>
      </c>
      <c r="K2163" s="85">
        <v>18.440000000000001</v>
      </c>
      <c r="L2163" s="178"/>
      <c r="M2163" s="178"/>
      <c r="N2163" s="178"/>
      <c r="O2163" s="180"/>
      <c r="P2163" s="24"/>
    </row>
    <row r="2164" spans="1:16">
      <c r="A2164" s="177" t="s">
        <v>2803</v>
      </c>
      <c r="B2164" s="177"/>
      <c r="C2164" s="177"/>
      <c r="D2164" s="177"/>
      <c r="E2164" s="177"/>
      <c r="F2164" s="24" t="s">
        <v>88</v>
      </c>
      <c r="G2164" s="24" t="s">
        <v>1453</v>
      </c>
      <c r="H2164" s="24">
        <v>3</v>
      </c>
      <c r="I2164" s="24">
        <v>302</v>
      </c>
      <c r="J2164" s="24" t="s">
        <v>1497</v>
      </c>
      <c r="K2164" s="85">
        <v>39.54</v>
      </c>
      <c r="L2164" s="178"/>
      <c r="M2164" s="178"/>
      <c r="N2164" s="178"/>
      <c r="O2164" s="180"/>
      <c r="P2164" s="24"/>
    </row>
    <row r="2165" spans="1:16">
      <c r="A2165" s="177" t="s">
        <v>2803</v>
      </c>
      <c r="B2165" s="177" t="s">
        <v>1498</v>
      </c>
      <c r="C2165" s="177">
        <v>20060036</v>
      </c>
      <c r="D2165" s="177">
        <v>12</v>
      </c>
      <c r="E2165" s="177">
        <v>1</v>
      </c>
      <c r="F2165" s="24" t="s">
        <v>120</v>
      </c>
      <c r="G2165" s="24" t="s">
        <v>524</v>
      </c>
      <c r="H2165" s="24">
        <v>4</v>
      </c>
      <c r="I2165" s="24">
        <v>438</v>
      </c>
      <c r="J2165" s="24" t="s">
        <v>1499</v>
      </c>
      <c r="K2165" s="85">
        <v>53.04</v>
      </c>
      <c r="L2165" s="178">
        <v>39.879999999999995</v>
      </c>
      <c r="M2165" s="178">
        <f>15+6*D2165/3+6*(E2165/2)/3</f>
        <v>40</v>
      </c>
      <c r="N2165" s="178">
        <f>L2165-M2165</f>
        <v>-0.12000000000000455</v>
      </c>
      <c r="O2165" s="180">
        <f>SUMPRODUCT(TEXT(N2165-{0,5,15,25,35},"0;\0")*{0,2,3,3,7})</f>
        <v>0</v>
      </c>
      <c r="P2165" s="24"/>
    </row>
    <row r="2166" spans="1:16">
      <c r="A2166" s="177" t="s">
        <v>2803</v>
      </c>
      <c r="B2166" s="177"/>
      <c r="C2166" s="177"/>
      <c r="D2166" s="177"/>
      <c r="E2166" s="177"/>
      <c r="F2166" s="24" t="s">
        <v>88</v>
      </c>
      <c r="G2166" s="24" t="s">
        <v>1453</v>
      </c>
      <c r="H2166" s="24">
        <v>6</v>
      </c>
      <c r="I2166" s="24">
        <v>607</v>
      </c>
      <c r="J2166" s="24" t="s">
        <v>1500</v>
      </c>
      <c r="K2166" s="85">
        <v>37.97</v>
      </c>
      <c r="L2166" s="178"/>
      <c r="M2166" s="178"/>
      <c r="N2166" s="178"/>
      <c r="O2166" s="180"/>
      <c r="P2166" s="24"/>
    </row>
    <row r="2167" spans="1:16" ht="24">
      <c r="A2167" s="177" t="s">
        <v>2803</v>
      </c>
      <c r="B2167" s="177"/>
      <c r="C2167" s="177"/>
      <c r="D2167" s="177"/>
      <c r="E2167" s="177"/>
      <c r="F2167" s="24" t="s">
        <v>88</v>
      </c>
      <c r="G2167" s="24" t="s">
        <v>1453</v>
      </c>
      <c r="H2167" s="24">
        <v>3</v>
      </c>
      <c r="I2167" s="24">
        <v>302</v>
      </c>
      <c r="J2167" s="24" t="s">
        <v>1501</v>
      </c>
      <c r="K2167" s="85">
        <v>39.54</v>
      </c>
      <c r="L2167" s="178"/>
      <c r="M2167" s="178"/>
      <c r="N2167" s="178"/>
      <c r="O2167" s="180"/>
      <c r="P2167" s="24"/>
    </row>
    <row r="2168" spans="1:16">
      <c r="A2168" s="177" t="s">
        <v>2803</v>
      </c>
      <c r="B2168" s="177" t="s">
        <v>1502</v>
      </c>
      <c r="C2168" s="177">
        <v>20020039</v>
      </c>
      <c r="D2168" s="177">
        <v>14</v>
      </c>
      <c r="E2168" s="177">
        <v>2</v>
      </c>
      <c r="F2168" s="24" t="s">
        <v>120</v>
      </c>
      <c r="G2168" s="24" t="s">
        <v>524</v>
      </c>
      <c r="H2168" s="24">
        <v>4</v>
      </c>
      <c r="I2168" s="24">
        <v>442</v>
      </c>
      <c r="J2168" s="24" t="s">
        <v>1456</v>
      </c>
      <c r="K2168" s="85">
        <v>47.72</v>
      </c>
      <c r="L2168" s="178">
        <v>44.07</v>
      </c>
      <c r="M2168" s="178">
        <f>15+6*D2168/3+6*(E2168/2)/3</f>
        <v>45</v>
      </c>
      <c r="N2168" s="178">
        <f>L2168-M2168</f>
        <v>-0.92999999999999972</v>
      </c>
      <c r="O2168" s="180">
        <f>SUMPRODUCT(TEXT(N2168-{0,5,15,25,35},"0;\0")*{0,2,3,3,7})</f>
        <v>0</v>
      </c>
      <c r="P2168" s="24"/>
    </row>
    <row r="2169" spans="1:16">
      <c r="A2169" s="177" t="s">
        <v>2803</v>
      </c>
      <c r="B2169" s="177"/>
      <c r="C2169" s="177"/>
      <c r="D2169" s="177"/>
      <c r="E2169" s="177"/>
      <c r="F2169" s="24" t="s">
        <v>120</v>
      </c>
      <c r="G2169" s="24" t="s">
        <v>524</v>
      </c>
      <c r="H2169" s="24">
        <v>4</v>
      </c>
      <c r="I2169" s="24">
        <v>439</v>
      </c>
      <c r="J2169" s="24" t="s">
        <v>1503</v>
      </c>
      <c r="K2169" s="85">
        <v>25.86</v>
      </c>
      <c r="L2169" s="178"/>
      <c r="M2169" s="178"/>
      <c r="N2169" s="178"/>
      <c r="O2169" s="180"/>
      <c r="P2169" s="24"/>
    </row>
    <row r="2170" spans="1:16">
      <c r="A2170" s="177" t="s">
        <v>2803</v>
      </c>
      <c r="B2170" s="177"/>
      <c r="C2170" s="177"/>
      <c r="D2170" s="177"/>
      <c r="E2170" s="177"/>
      <c r="F2170" s="24" t="s">
        <v>88</v>
      </c>
      <c r="G2170" s="24" t="s">
        <v>1453</v>
      </c>
      <c r="H2170" s="24">
        <v>7</v>
      </c>
      <c r="I2170" s="24">
        <v>715</v>
      </c>
      <c r="J2170" s="24" t="s">
        <v>1504</v>
      </c>
      <c r="K2170" s="85">
        <v>90.35</v>
      </c>
      <c r="L2170" s="178"/>
      <c r="M2170" s="178"/>
      <c r="N2170" s="178"/>
      <c r="O2170" s="180"/>
      <c r="P2170" s="24"/>
    </row>
    <row r="2171" spans="1:16">
      <c r="A2171" s="177" t="s">
        <v>2803</v>
      </c>
      <c r="B2171" s="177"/>
      <c r="C2171" s="177"/>
      <c r="D2171" s="177"/>
      <c r="E2171" s="177"/>
      <c r="F2171" s="24" t="s">
        <v>88</v>
      </c>
      <c r="G2171" s="24" t="s">
        <v>1453</v>
      </c>
      <c r="H2171" s="24">
        <v>8</v>
      </c>
      <c r="I2171" s="24">
        <v>805</v>
      </c>
      <c r="J2171" s="24" t="s">
        <v>1505</v>
      </c>
      <c r="K2171" s="85">
        <v>18.440000000000001</v>
      </c>
      <c r="L2171" s="178"/>
      <c r="M2171" s="178"/>
      <c r="N2171" s="178"/>
      <c r="O2171" s="180"/>
      <c r="P2171" s="24"/>
    </row>
    <row r="2172" spans="1:16">
      <c r="A2172" s="177" t="s">
        <v>2803</v>
      </c>
      <c r="B2172" s="177"/>
      <c r="C2172" s="177"/>
      <c r="D2172" s="177"/>
      <c r="E2172" s="177"/>
      <c r="F2172" s="24" t="s">
        <v>88</v>
      </c>
      <c r="G2172" s="24" t="s">
        <v>1453</v>
      </c>
      <c r="H2172" s="24">
        <v>3</v>
      </c>
      <c r="I2172" s="24">
        <v>315</v>
      </c>
      <c r="J2172" s="24" t="s">
        <v>1506</v>
      </c>
      <c r="K2172" s="85">
        <v>18.440000000000001</v>
      </c>
      <c r="L2172" s="178"/>
      <c r="M2172" s="178"/>
      <c r="N2172" s="178"/>
      <c r="O2172" s="180"/>
      <c r="P2172" s="24"/>
    </row>
    <row r="2173" spans="1:16">
      <c r="A2173" s="177" t="s">
        <v>2803</v>
      </c>
      <c r="B2173" s="177" t="s">
        <v>1507</v>
      </c>
      <c r="C2173" s="177">
        <v>20110031</v>
      </c>
      <c r="D2173" s="177">
        <v>27</v>
      </c>
      <c r="E2173" s="177">
        <v>2</v>
      </c>
      <c r="F2173" s="24" t="s">
        <v>88</v>
      </c>
      <c r="G2173" s="24" t="s">
        <v>1453</v>
      </c>
      <c r="H2173" s="24">
        <v>3</v>
      </c>
      <c r="I2173" s="24">
        <v>317</v>
      </c>
      <c r="J2173" s="24" t="s">
        <v>1508</v>
      </c>
      <c r="K2173" s="85">
        <v>18.440000000000001</v>
      </c>
      <c r="L2173" s="178">
        <v>71</v>
      </c>
      <c r="M2173" s="178">
        <f>15+6*D2173/3+6*(E2173/2)/3</f>
        <v>71</v>
      </c>
      <c r="N2173" s="178">
        <f>L2173-M2173</f>
        <v>0</v>
      </c>
      <c r="O2173" s="180">
        <f>SUMPRODUCT(TEXT(N2173-{0,5,15,25,35},"0;\0")*{0,2,3,3,7})</f>
        <v>0</v>
      </c>
      <c r="P2173" s="24"/>
    </row>
    <row r="2174" spans="1:16">
      <c r="A2174" s="177" t="s">
        <v>2814</v>
      </c>
      <c r="B2174" s="177"/>
      <c r="C2174" s="177"/>
      <c r="D2174" s="177"/>
      <c r="E2174" s="177"/>
      <c r="F2174" s="24" t="s">
        <v>88</v>
      </c>
      <c r="G2174" s="24" t="s">
        <v>1453</v>
      </c>
      <c r="H2174" s="24">
        <v>6</v>
      </c>
      <c r="I2174" s="24">
        <v>620</v>
      </c>
      <c r="J2174" s="24" t="s">
        <v>1509</v>
      </c>
      <c r="K2174" s="85">
        <v>61.63</v>
      </c>
      <c r="L2174" s="178"/>
      <c r="M2174" s="178"/>
      <c r="N2174" s="178"/>
      <c r="O2174" s="180"/>
      <c r="P2174" s="24"/>
    </row>
    <row r="2175" spans="1:16">
      <c r="A2175" s="177" t="s">
        <v>2814</v>
      </c>
      <c r="B2175" s="177"/>
      <c r="C2175" s="177"/>
      <c r="D2175" s="177"/>
      <c r="E2175" s="177"/>
      <c r="F2175" s="24" t="s">
        <v>120</v>
      </c>
      <c r="G2175" s="24" t="s">
        <v>524</v>
      </c>
      <c r="H2175" s="24">
        <v>4</v>
      </c>
      <c r="I2175" s="24">
        <v>439</v>
      </c>
      <c r="J2175" s="24" t="s">
        <v>1503</v>
      </c>
      <c r="K2175" s="85">
        <v>25.86</v>
      </c>
      <c r="L2175" s="178"/>
      <c r="M2175" s="178"/>
      <c r="N2175" s="178"/>
      <c r="O2175" s="180"/>
      <c r="P2175" s="24"/>
    </row>
    <row r="2176" spans="1:16">
      <c r="A2176" s="177" t="s">
        <v>2803</v>
      </c>
      <c r="B2176" s="177"/>
      <c r="C2176" s="177"/>
      <c r="D2176" s="177"/>
      <c r="E2176" s="177"/>
      <c r="F2176" s="24" t="s">
        <v>88</v>
      </c>
      <c r="G2176" s="24" t="s">
        <v>1453</v>
      </c>
      <c r="H2176" s="24">
        <v>6</v>
      </c>
      <c r="I2176" s="24">
        <v>617</v>
      </c>
      <c r="J2176" s="24" t="s">
        <v>1490</v>
      </c>
      <c r="K2176" s="85">
        <v>43.84</v>
      </c>
      <c r="L2176" s="178"/>
      <c r="M2176" s="178"/>
      <c r="N2176" s="178"/>
      <c r="O2176" s="180"/>
      <c r="P2176" s="24"/>
    </row>
    <row r="2177" spans="1:16">
      <c r="A2177" s="177" t="s">
        <v>2803</v>
      </c>
      <c r="B2177" s="177"/>
      <c r="C2177" s="177"/>
      <c r="D2177" s="177"/>
      <c r="E2177" s="177"/>
      <c r="F2177" s="24" t="s">
        <v>120</v>
      </c>
      <c r="G2177" s="24" t="s">
        <v>524</v>
      </c>
      <c r="H2177" s="24">
        <v>3</v>
      </c>
      <c r="I2177" s="24">
        <v>344</v>
      </c>
      <c r="J2177" s="24" t="s">
        <v>1510</v>
      </c>
      <c r="K2177" s="85">
        <v>25.8</v>
      </c>
      <c r="L2177" s="178"/>
      <c r="M2177" s="178"/>
      <c r="N2177" s="178"/>
      <c r="O2177" s="180"/>
      <c r="P2177" s="24"/>
    </row>
    <row r="2178" spans="1:16">
      <c r="A2178" s="177" t="s">
        <v>2803</v>
      </c>
      <c r="B2178" s="177" t="s">
        <v>1511</v>
      </c>
      <c r="C2178" s="177">
        <v>20160071</v>
      </c>
      <c r="D2178" s="177">
        <v>4</v>
      </c>
      <c r="E2178" s="177">
        <v>2</v>
      </c>
      <c r="F2178" s="24" t="s">
        <v>88</v>
      </c>
      <c r="G2178" s="24" t="s">
        <v>1453</v>
      </c>
      <c r="H2178" s="24">
        <v>8</v>
      </c>
      <c r="I2178" s="24">
        <v>803</v>
      </c>
      <c r="J2178" s="24" t="s">
        <v>1512</v>
      </c>
      <c r="K2178" s="85">
        <v>96.14</v>
      </c>
      <c r="L2178" s="178">
        <v>26.549999999999997</v>
      </c>
      <c r="M2178" s="178">
        <f>15+6*D2178/3+6*(E2178/2)/3</f>
        <v>25</v>
      </c>
      <c r="N2178" s="178">
        <f>L2178-M2178</f>
        <v>1.5499999999999972</v>
      </c>
      <c r="O2178" s="180">
        <f>SUMPRODUCT(TEXT(N2178-{0,5,15,25,35},"0;\0")*{0,2,3,3,7})</f>
        <v>0</v>
      </c>
      <c r="P2178" s="24"/>
    </row>
    <row r="2179" spans="1:16">
      <c r="A2179" s="177" t="s">
        <v>2803</v>
      </c>
      <c r="B2179" s="177"/>
      <c r="C2179" s="177"/>
      <c r="D2179" s="177"/>
      <c r="E2179" s="177"/>
      <c r="F2179" s="24" t="s">
        <v>120</v>
      </c>
      <c r="G2179" s="24" t="s">
        <v>524</v>
      </c>
      <c r="H2179" s="24">
        <v>4</v>
      </c>
      <c r="I2179" s="24">
        <v>442</v>
      </c>
      <c r="J2179" s="24" t="s">
        <v>1456</v>
      </c>
      <c r="K2179" s="85">
        <v>47.72</v>
      </c>
      <c r="L2179" s="178"/>
      <c r="M2179" s="178"/>
      <c r="N2179" s="178"/>
      <c r="O2179" s="180"/>
      <c r="P2179" s="24"/>
    </row>
    <row r="2180" spans="1:16">
      <c r="A2180" s="177" t="s">
        <v>2803</v>
      </c>
      <c r="B2180" s="177" t="s">
        <v>1513</v>
      </c>
      <c r="C2180" s="177">
        <v>20000032</v>
      </c>
      <c r="D2180" s="177">
        <v>16</v>
      </c>
      <c r="E2180" s="177">
        <v>3</v>
      </c>
      <c r="F2180" s="24" t="s">
        <v>120</v>
      </c>
      <c r="G2180" s="24" t="s">
        <v>524</v>
      </c>
      <c r="H2180" s="24">
        <v>4</v>
      </c>
      <c r="I2180" s="24">
        <v>440</v>
      </c>
      <c r="J2180" s="24" t="s">
        <v>1514</v>
      </c>
      <c r="K2180" s="85">
        <v>25.78</v>
      </c>
      <c r="L2180" s="178">
        <v>55</v>
      </c>
      <c r="M2180" s="178">
        <f>15+6*D2180/3+6*(E2180/2)/3</f>
        <v>50</v>
      </c>
      <c r="N2180" s="178">
        <f>L2180-M2180</f>
        <v>5</v>
      </c>
      <c r="O2180" s="180">
        <f>SUMPRODUCT(TEXT(N2180-{0,5,15,25,35},"0;\0")*{0,2,3,3,7})</f>
        <v>0</v>
      </c>
      <c r="P2180" s="24"/>
    </row>
    <row r="2181" spans="1:16">
      <c r="A2181" s="177" t="s">
        <v>2803</v>
      </c>
      <c r="B2181" s="177"/>
      <c r="C2181" s="177"/>
      <c r="D2181" s="177"/>
      <c r="E2181" s="177"/>
      <c r="F2181" s="24" t="s">
        <v>88</v>
      </c>
      <c r="G2181" s="24" t="s">
        <v>1453</v>
      </c>
      <c r="H2181" s="24">
        <v>8</v>
      </c>
      <c r="I2181" s="24">
        <v>806</v>
      </c>
      <c r="J2181" s="24" t="s">
        <v>1515</v>
      </c>
      <c r="K2181" s="85">
        <v>24.67</v>
      </c>
      <c r="L2181" s="178"/>
      <c r="M2181" s="178"/>
      <c r="N2181" s="178"/>
      <c r="O2181" s="180"/>
      <c r="P2181" s="24"/>
    </row>
    <row r="2182" spans="1:16">
      <c r="A2182" s="177" t="s">
        <v>2803</v>
      </c>
      <c r="B2182" s="177"/>
      <c r="C2182" s="177"/>
      <c r="D2182" s="177"/>
      <c r="E2182" s="177"/>
      <c r="F2182" s="24" t="s">
        <v>88</v>
      </c>
      <c r="G2182" s="24" t="s">
        <v>1453</v>
      </c>
      <c r="H2182" s="24">
        <v>7</v>
      </c>
      <c r="I2182" s="24">
        <v>715</v>
      </c>
      <c r="J2182" s="24" t="s">
        <v>1504</v>
      </c>
      <c r="K2182" s="85">
        <v>90.35</v>
      </c>
      <c r="L2182" s="178"/>
      <c r="M2182" s="178"/>
      <c r="N2182" s="178"/>
      <c r="O2182" s="180"/>
      <c r="P2182" s="24"/>
    </row>
    <row r="2183" spans="1:16">
      <c r="A2183" s="177" t="s">
        <v>2803</v>
      </c>
      <c r="B2183" s="177"/>
      <c r="C2183" s="177"/>
      <c r="D2183" s="177"/>
      <c r="E2183" s="177"/>
      <c r="F2183" s="24" t="s">
        <v>88</v>
      </c>
      <c r="G2183" s="24" t="s">
        <v>1453</v>
      </c>
      <c r="H2183" s="24">
        <v>6</v>
      </c>
      <c r="I2183" s="24">
        <v>617</v>
      </c>
      <c r="J2183" s="24" t="s">
        <v>1490</v>
      </c>
      <c r="K2183" s="85">
        <v>43.84</v>
      </c>
      <c r="L2183" s="178"/>
      <c r="M2183" s="178"/>
      <c r="N2183" s="178"/>
      <c r="O2183" s="180"/>
      <c r="P2183" s="24"/>
    </row>
    <row r="2184" spans="1:16">
      <c r="A2184" s="177" t="s">
        <v>1852</v>
      </c>
      <c r="B2184" s="177"/>
      <c r="C2184" s="177"/>
      <c r="D2184" s="177"/>
      <c r="E2184" s="177"/>
      <c r="F2184" s="24" t="s">
        <v>88</v>
      </c>
      <c r="G2184" s="24" t="s">
        <v>1453</v>
      </c>
      <c r="H2184" s="24">
        <v>8</v>
      </c>
      <c r="I2184" s="24">
        <v>805</v>
      </c>
      <c r="J2184" s="24" t="s">
        <v>1505</v>
      </c>
      <c r="K2184" s="85">
        <v>18.440000000000001</v>
      </c>
      <c r="L2184" s="178"/>
      <c r="M2184" s="178"/>
      <c r="N2184" s="178"/>
      <c r="O2184" s="180"/>
      <c r="P2184" s="24"/>
    </row>
    <row r="2185" spans="1:16" ht="24">
      <c r="A2185" s="177" t="s">
        <v>1852</v>
      </c>
      <c r="B2185" s="177"/>
      <c r="C2185" s="177"/>
      <c r="D2185" s="177"/>
      <c r="E2185" s="177"/>
      <c r="F2185" s="24" t="s">
        <v>88</v>
      </c>
      <c r="G2185" s="24" t="s">
        <v>1453</v>
      </c>
      <c r="H2185" s="24">
        <v>4</v>
      </c>
      <c r="I2185" s="24">
        <v>404</v>
      </c>
      <c r="J2185" s="24" t="s">
        <v>1516</v>
      </c>
      <c r="K2185" s="85">
        <v>21.74</v>
      </c>
      <c r="L2185" s="178"/>
      <c r="M2185" s="178"/>
      <c r="N2185" s="178"/>
      <c r="O2185" s="180"/>
      <c r="P2185" s="24"/>
    </row>
    <row r="2186" spans="1:16">
      <c r="A2186" s="177" t="s">
        <v>1852</v>
      </c>
      <c r="B2186" s="177" t="s">
        <v>1517</v>
      </c>
      <c r="C2186" s="177">
        <v>19950022</v>
      </c>
      <c r="D2186" s="177">
        <v>22</v>
      </c>
      <c r="E2186" s="177">
        <v>3</v>
      </c>
      <c r="F2186" s="24" t="s">
        <v>120</v>
      </c>
      <c r="G2186" s="24" t="s">
        <v>524</v>
      </c>
      <c r="H2186" s="24">
        <v>3</v>
      </c>
      <c r="I2186" s="24">
        <v>341</v>
      </c>
      <c r="J2186" s="24" t="s">
        <v>1518</v>
      </c>
      <c r="K2186" s="85">
        <v>25.81</v>
      </c>
      <c r="L2186" s="178">
        <v>66.33</v>
      </c>
      <c r="M2186" s="178">
        <f>15+6*D2186/3+6*(E2186/2)/3</f>
        <v>62</v>
      </c>
      <c r="N2186" s="178">
        <f>L2186-M2186</f>
        <v>4.3299999999999983</v>
      </c>
      <c r="O2186" s="180">
        <f>SUMPRODUCT(TEXT(N2186-{0,5,15,25,35},"0;\0")*{0,2,3,3,7})</f>
        <v>0</v>
      </c>
      <c r="P2186" s="24"/>
    </row>
    <row r="2187" spans="1:16">
      <c r="A2187" s="177" t="s">
        <v>2803</v>
      </c>
      <c r="B2187" s="177"/>
      <c r="C2187" s="177"/>
      <c r="D2187" s="177"/>
      <c r="E2187" s="177"/>
      <c r="F2187" s="24" t="s">
        <v>88</v>
      </c>
      <c r="G2187" s="24" t="s">
        <v>1453</v>
      </c>
      <c r="H2187" s="24">
        <v>2</v>
      </c>
      <c r="I2187" s="24">
        <v>209</v>
      </c>
      <c r="J2187" s="24" t="s">
        <v>1485</v>
      </c>
      <c r="K2187" s="85">
        <v>18.440000000000001</v>
      </c>
      <c r="L2187" s="178"/>
      <c r="M2187" s="178"/>
      <c r="N2187" s="178"/>
      <c r="O2187" s="180"/>
      <c r="P2187" s="24"/>
    </row>
    <row r="2188" spans="1:16" ht="24">
      <c r="A2188" s="177" t="s">
        <v>2803</v>
      </c>
      <c r="B2188" s="177"/>
      <c r="C2188" s="177"/>
      <c r="D2188" s="177"/>
      <c r="E2188" s="177"/>
      <c r="F2188" s="24" t="s">
        <v>88</v>
      </c>
      <c r="G2188" s="24" t="s">
        <v>1453</v>
      </c>
      <c r="H2188" s="24">
        <v>8</v>
      </c>
      <c r="I2188" s="24">
        <v>802</v>
      </c>
      <c r="J2188" s="24" t="s">
        <v>1519</v>
      </c>
      <c r="K2188" s="85">
        <v>39.54</v>
      </c>
      <c r="L2188" s="178"/>
      <c r="M2188" s="178"/>
      <c r="N2188" s="178"/>
      <c r="O2188" s="180"/>
      <c r="P2188" s="24"/>
    </row>
    <row r="2189" spans="1:16">
      <c r="A2189" s="177" t="s">
        <v>2803</v>
      </c>
      <c r="B2189" s="177"/>
      <c r="C2189" s="177"/>
      <c r="D2189" s="177"/>
      <c r="E2189" s="177"/>
      <c r="F2189" s="24" t="s">
        <v>88</v>
      </c>
      <c r="G2189" s="24" t="s">
        <v>1453</v>
      </c>
      <c r="H2189" s="24">
        <v>6</v>
      </c>
      <c r="I2189" s="24">
        <v>620</v>
      </c>
      <c r="J2189" s="24" t="s">
        <v>1509</v>
      </c>
      <c r="K2189" s="85">
        <v>61.63</v>
      </c>
      <c r="L2189" s="178"/>
      <c r="M2189" s="178"/>
      <c r="N2189" s="178"/>
      <c r="O2189" s="180"/>
      <c r="P2189" s="24"/>
    </row>
    <row r="2190" spans="1:16">
      <c r="A2190" s="177" t="s">
        <v>2803</v>
      </c>
      <c r="B2190" s="177"/>
      <c r="C2190" s="177"/>
      <c r="D2190" s="177"/>
      <c r="E2190" s="177"/>
      <c r="F2190" s="24" t="s">
        <v>88</v>
      </c>
      <c r="G2190" s="24" t="s">
        <v>1453</v>
      </c>
      <c r="H2190" s="24">
        <v>7</v>
      </c>
      <c r="I2190" s="24">
        <v>713</v>
      </c>
      <c r="J2190" s="24" t="s">
        <v>1494</v>
      </c>
      <c r="K2190" s="85">
        <v>76.47</v>
      </c>
      <c r="L2190" s="178"/>
      <c r="M2190" s="178"/>
      <c r="N2190" s="178"/>
      <c r="O2190" s="180"/>
      <c r="P2190" s="24"/>
    </row>
    <row r="2191" spans="1:16" ht="24">
      <c r="A2191" s="177" t="s">
        <v>2803</v>
      </c>
      <c r="B2191" s="177"/>
      <c r="C2191" s="177"/>
      <c r="D2191" s="177"/>
      <c r="E2191" s="177"/>
      <c r="F2191" s="24" t="s">
        <v>88</v>
      </c>
      <c r="G2191" s="24" t="s">
        <v>1453</v>
      </c>
      <c r="H2191" s="24">
        <v>4</v>
      </c>
      <c r="I2191" s="24">
        <v>404</v>
      </c>
      <c r="J2191" s="24" t="s">
        <v>1516</v>
      </c>
      <c r="K2191" s="85">
        <v>21.74</v>
      </c>
      <c r="L2191" s="178"/>
      <c r="M2191" s="178"/>
      <c r="N2191" s="178"/>
      <c r="O2191" s="180"/>
      <c r="P2191" s="24"/>
    </row>
    <row r="2192" spans="1:16">
      <c r="A2192" s="177" t="s">
        <v>2803</v>
      </c>
      <c r="B2192" s="177" t="s">
        <v>1520</v>
      </c>
      <c r="C2192" s="177">
        <v>20020074</v>
      </c>
      <c r="D2192" s="177">
        <v>11</v>
      </c>
      <c r="E2192" s="177">
        <v>2</v>
      </c>
      <c r="F2192" s="24" t="s">
        <v>120</v>
      </c>
      <c r="G2192" s="24" t="s">
        <v>524</v>
      </c>
      <c r="H2192" s="24">
        <v>4</v>
      </c>
      <c r="I2192" s="24">
        <v>440</v>
      </c>
      <c r="J2192" s="24" t="s">
        <v>1514</v>
      </c>
      <c r="K2192" s="85">
        <v>25.78</v>
      </c>
      <c r="L2192" s="178">
        <v>41.07</v>
      </c>
      <c r="M2192" s="178">
        <f>15+6*D2192/3+6*(E2192/2)/3</f>
        <v>39</v>
      </c>
      <c r="N2192" s="178">
        <f>L2192-M2192</f>
        <v>2.0700000000000003</v>
      </c>
      <c r="O2192" s="180">
        <f>SUMPRODUCT(TEXT(N2192-{0,5,15,25,35},"0;\0")*{0,2,3,3,7})</f>
        <v>0</v>
      </c>
      <c r="P2192" s="24"/>
    </row>
    <row r="2193" spans="1:16">
      <c r="A2193" s="177" t="s">
        <v>2803</v>
      </c>
      <c r="B2193" s="177"/>
      <c r="C2193" s="177"/>
      <c r="D2193" s="177"/>
      <c r="E2193" s="177"/>
      <c r="F2193" s="24" t="s">
        <v>88</v>
      </c>
      <c r="G2193" s="24" t="s">
        <v>1453</v>
      </c>
      <c r="H2193" s="24">
        <v>7</v>
      </c>
      <c r="I2193" s="24">
        <v>715</v>
      </c>
      <c r="J2193" s="24" t="s">
        <v>1504</v>
      </c>
      <c r="K2193" s="85">
        <v>90.35</v>
      </c>
      <c r="L2193" s="178"/>
      <c r="M2193" s="178"/>
      <c r="N2193" s="178"/>
      <c r="O2193" s="180"/>
      <c r="P2193" s="24"/>
    </row>
    <row r="2194" spans="1:16">
      <c r="A2194" s="177" t="s">
        <v>2803</v>
      </c>
      <c r="B2194" s="177"/>
      <c r="C2194" s="177"/>
      <c r="D2194" s="177"/>
      <c r="E2194" s="177"/>
      <c r="F2194" s="24" t="s">
        <v>88</v>
      </c>
      <c r="G2194" s="24" t="s">
        <v>1453</v>
      </c>
      <c r="H2194" s="24">
        <v>7</v>
      </c>
      <c r="I2194" s="24">
        <v>713</v>
      </c>
      <c r="J2194" s="24" t="s">
        <v>1494</v>
      </c>
      <c r="K2194" s="85">
        <v>76.47</v>
      </c>
      <c r="L2194" s="178"/>
      <c r="M2194" s="178"/>
      <c r="N2194" s="178"/>
      <c r="O2194" s="180"/>
      <c r="P2194" s="24"/>
    </row>
    <row r="2195" spans="1:16">
      <c r="A2195" s="177" t="s">
        <v>2803</v>
      </c>
      <c r="B2195" s="177" t="s">
        <v>1521</v>
      </c>
      <c r="C2195" s="177">
        <v>19890036</v>
      </c>
      <c r="D2195" s="177">
        <v>0</v>
      </c>
      <c r="E2195" s="177">
        <v>3</v>
      </c>
      <c r="F2195" s="24" t="s">
        <v>120</v>
      </c>
      <c r="G2195" s="24" t="s">
        <v>524</v>
      </c>
      <c r="H2195" s="24">
        <v>4</v>
      </c>
      <c r="I2195" s="24">
        <v>442</v>
      </c>
      <c r="J2195" s="24" t="s">
        <v>1456</v>
      </c>
      <c r="K2195" s="85">
        <v>47.72</v>
      </c>
      <c r="L2195" s="178">
        <v>21.619999999999997</v>
      </c>
      <c r="M2195" s="178">
        <f>15+6*D2195/3+6*(E2195/2)/3</f>
        <v>18</v>
      </c>
      <c r="N2195" s="178">
        <f>L2195-M2195</f>
        <v>3.6199999999999974</v>
      </c>
      <c r="O2195" s="180">
        <f>SUMPRODUCT(TEXT(N2195-{0,5,15,25,35},"0;\0")*{0,2,3,3,7})</f>
        <v>0</v>
      </c>
      <c r="P2195" s="24"/>
    </row>
    <row r="2196" spans="1:16">
      <c r="A2196" s="177" t="s">
        <v>2803</v>
      </c>
      <c r="B2196" s="177"/>
      <c r="C2196" s="177"/>
      <c r="D2196" s="177"/>
      <c r="E2196" s="177"/>
      <c r="F2196" s="24" t="s">
        <v>88</v>
      </c>
      <c r="G2196" s="24" t="s">
        <v>1453</v>
      </c>
      <c r="H2196" s="24">
        <v>7</v>
      </c>
      <c r="I2196" s="24">
        <v>713</v>
      </c>
      <c r="J2196" s="24" t="s">
        <v>1522</v>
      </c>
      <c r="K2196" s="85">
        <v>76.47</v>
      </c>
      <c r="L2196" s="178"/>
      <c r="M2196" s="178"/>
      <c r="N2196" s="178"/>
      <c r="O2196" s="180"/>
      <c r="P2196" s="24"/>
    </row>
    <row r="2197" spans="1:16">
      <c r="A2197" s="177" t="s">
        <v>2803</v>
      </c>
      <c r="B2197" s="177" t="s">
        <v>1523</v>
      </c>
      <c r="C2197" s="177">
        <v>19960082</v>
      </c>
      <c r="D2197" s="177">
        <v>0</v>
      </c>
      <c r="E2197" s="177">
        <v>2</v>
      </c>
      <c r="F2197" s="24" t="s">
        <v>120</v>
      </c>
      <c r="G2197" s="24" t="s">
        <v>524</v>
      </c>
      <c r="H2197" s="24">
        <v>3</v>
      </c>
      <c r="I2197" s="24">
        <v>341</v>
      </c>
      <c r="J2197" s="24" t="s">
        <v>1518</v>
      </c>
      <c r="K2197" s="85">
        <v>25.81</v>
      </c>
      <c r="L2197" s="178">
        <v>18.149999999999999</v>
      </c>
      <c r="M2197" s="178">
        <f>15+6*D2197/3+6*(E2197/2)/3</f>
        <v>17</v>
      </c>
      <c r="N2197" s="178">
        <f>L2197-M2197</f>
        <v>1.1499999999999986</v>
      </c>
      <c r="O2197" s="180">
        <f>SUMPRODUCT(TEXT(N2197-{0,5,15,25,35},"0;\0")*{0,2,3,3,7})</f>
        <v>0</v>
      </c>
      <c r="P2197" s="24"/>
    </row>
    <row r="2198" spans="1:16">
      <c r="A2198" s="177" t="s">
        <v>2803</v>
      </c>
      <c r="B2198" s="177"/>
      <c r="C2198" s="177"/>
      <c r="D2198" s="177"/>
      <c r="E2198" s="177"/>
      <c r="F2198" s="24" t="s">
        <v>88</v>
      </c>
      <c r="G2198" s="24" t="s">
        <v>1453</v>
      </c>
      <c r="H2198" s="24">
        <v>7</v>
      </c>
      <c r="I2198" s="24">
        <v>706</v>
      </c>
      <c r="J2198" s="24" t="s">
        <v>1524</v>
      </c>
      <c r="K2198" s="85">
        <v>50.74</v>
      </c>
      <c r="L2198" s="178"/>
      <c r="M2198" s="178"/>
      <c r="N2198" s="178"/>
      <c r="O2198" s="180"/>
      <c r="P2198" s="24"/>
    </row>
    <row r="2199" spans="1:16">
      <c r="A2199" s="177" t="s">
        <v>2803</v>
      </c>
      <c r="B2199" s="177" t="s">
        <v>1525</v>
      </c>
      <c r="C2199" s="177">
        <v>19870023</v>
      </c>
      <c r="D2199" s="177">
        <v>20</v>
      </c>
      <c r="E2199" s="177">
        <v>2</v>
      </c>
      <c r="F2199" s="24" t="s">
        <v>120</v>
      </c>
      <c r="G2199" s="24" t="s">
        <v>524</v>
      </c>
      <c r="H2199" s="24">
        <v>3</v>
      </c>
      <c r="I2199" s="24">
        <v>339</v>
      </c>
      <c r="J2199" s="24" t="s">
        <v>1526</v>
      </c>
      <c r="K2199" s="85">
        <v>25.81</v>
      </c>
      <c r="L2199" s="178">
        <v>62</v>
      </c>
      <c r="M2199" s="178">
        <f>15+6*D2199/3+6*(E2199/2)/3</f>
        <v>57</v>
      </c>
      <c r="N2199" s="178">
        <f>L2199-M2199</f>
        <v>5</v>
      </c>
      <c r="O2199" s="180">
        <f>SUMPRODUCT(TEXT(N2199-{0,5,15,25,35},"0;\0")*{0,2,3,3,7})</f>
        <v>0</v>
      </c>
      <c r="P2199" s="24"/>
    </row>
    <row r="2200" spans="1:16" ht="24">
      <c r="A2200" s="177" t="s">
        <v>2803</v>
      </c>
      <c r="B2200" s="177"/>
      <c r="C2200" s="177"/>
      <c r="D2200" s="177"/>
      <c r="E2200" s="177"/>
      <c r="F2200" s="24" t="s">
        <v>120</v>
      </c>
      <c r="G2200" s="24" t="s">
        <v>524</v>
      </c>
      <c r="H2200" s="24">
        <v>4</v>
      </c>
      <c r="I2200" s="24">
        <v>444</v>
      </c>
      <c r="J2200" s="24" t="s">
        <v>1527</v>
      </c>
      <c r="K2200" s="85">
        <v>25.86</v>
      </c>
      <c r="L2200" s="178"/>
      <c r="M2200" s="178"/>
      <c r="N2200" s="178"/>
      <c r="O2200" s="180"/>
      <c r="P2200" s="24"/>
    </row>
    <row r="2201" spans="1:16" ht="24">
      <c r="A2201" s="177" t="s">
        <v>2803</v>
      </c>
      <c r="B2201" s="177"/>
      <c r="C2201" s="177"/>
      <c r="D2201" s="177"/>
      <c r="E2201" s="177"/>
      <c r="F2201" s="24" t="s">
        <v>88</v>
      </c>
      <c r="G2201" s="24" t="s">
        <v>1453</v>
      </c>
      <c r="H2201" s="24">
        <v>8</v>
      </c>
      <c r="I2201" s="24">
        <v>802</v>
      </c>
      <c r="J2201" s="24" t="s">
        <v>1519</v>
      </c>
      <c r="K2201" s="85">
        <v>39.54</v>
      </c>
      <c r="L2201" s="178"/>
      <c r="M2201" s="178"/>
      <c r="N2201" s="178"/>
      <c r="O2201" s="180"/>
      <c r="P2201" s="24"/>
    </row>
    <row r="2202" spans="1:16">
      <c r="A2202" s="177" t="s">
        <v>2803</v>
      </c>
      <c r="B2202" s="177"/>
      <c r="C2202" s="177"/>
      <c r="D2202" s="177"/>
      <c r="E2202" s="177"/>
      <c r="F2202" s="24" t="s">
        <v>88</v>
      </c>
      <c r="G2202" s="24" t="s">
        <v>1453</v>
      </c>
      <c r="H2202" s="24">
        <v>6</v>
      </c>
      <c r="I2202" s="24">
        <v>617</v>
      </c>
      <c r="J2202" s="24" t="s">
        <v>1490</v>
      </c>
      <c r="K2202" s="85">
        <v>43.84</v>
      </c>
      <c r="L2202" s="178"/>
      <c r="M2202" s="178"/>
      <c r="N2202" s="178"/>
      <c r="O2202" s="180"/>
      <c r="P2202" s="24"/>
    </row>
    <row r="2203" spans="1:16">
      <c r="A2203" s="177" t="s">
        <v>2803</v>
      </c>
      <c r="B2203" s="177"/>
      <c r="C2203" s="177"/>
      <c r="D2203" s="177"/>
      <c r="E2203" s="177"/>
      <c r="F2203" s="24" t="s">
        <v>88</v>
      </c>
      <c r="G2203" s="24" t="s">
        <v>1453</v>
      </c>
      <c r="H2203" s="24">
        <v>7</v>
      </c>
      <c r="I2203" s="24">
        <v>713</v>
      </c>
      <c r="J2203" s="24" t="s">
        <v>1494</v>
      </c>
      <c r="K2203" s="85">
        <v>76.47</v>
      </c>
      <c r="L2203" s="178"/>
      <c r="M2203" s="178"/>
      <c r="N2203" s="178"/>
      <c r="O2203" s="180"/>
      <c r="P2203" s="24"/>
    </row>
    <row r="2204" spans="1:16">
      <c r="A2204" s="177" t="s">
        <v>2803</v>
      </c>
      <c r="B2204" s="177"/>
      <c r="C2204" s="177"/>
      <c r="D2204" s="177"/>
      <c r="E2204" s="177"/>
      <c r="F2204" s="24" t="s">
        <v>88</v>
      </c>
      <c r="G2204" s="24" t="s">
        <v>1453</v>
      </c>
      <c r="H2204" s="24">
        <v>8</v>
      </c>
      <c r="I2204" s="24">
        <v>805</v>
      </c>
      <c r="J2204" s="24" t="s">
        <v>1505</v>
      </c>
      <c r="K2204" s="85">
        <v>18.440000000000001</v>
      </c>
      <c r="L2204" s="178"/>
      <c r="M2204" s="178"/>
      <c r="N2204" s="178"/>
      <c r="O2204" s="180"/>
      <c r="P2204" s="24"/>
    </row>
    <row r="2205" spans="1:16" ht="24">
      <c r="A2205" s="177" t="s">
        <v>2803</v>
      </c>
      <c r="B2205" s="177"/>
      <c r="C2205" s="177"/>
      <c r="D2205" s="177"/>
      <c r="E2205" s="177"/>
      <c r="F2205" s="24" t="s">
        <v>88</v>
      </c>
      <c r="G2205" s="24" t="s">
        <v>1453</v>
      </c>
      <c r="H2205" s="24">
        <v>4</v>
      </c>
      <c r="I2205" s="24">
        <v>413</v>
      </c>
      <c r="J2205" s="24" t="s">
        <v>1528</v>
      </c>
      <c r="K2205" s="85">
        <v>18.43</v>
      </c>
      <c r="L2205" s="178"/>
      <c r="M2205" s="178"/>
      <c r="N2205" s="178"/>
      <c r="O2205" s="180"/>
      <c r="P2205" s="24"/>
    </row>
    <row r="2206" spans="1:16">
      <c r="A2206" s="177" t="s">
        <v>2803</v>
      </c>
      <c r="B2206" s="177" t="s">
        <v>1529</v>
      </c>
      <c r="C2206" s="177">
        <v>19970026</v>
      </c>
      <c r="D2206" s="177">
        <v>17</v>
      </c>
      <c r="E2206" s="177">
        <v>2</v>
      </c>
      <c r="F2206" s="24" t="s">
        <v>120</v>
      </c>
      <c r="G2206" s="24" t="s">
        <v>524</v>
      </c>
      <c r="H2206" s="24">
        <v>3</v>
      </c>
      <c r="I2206" s="24">
        <v>339</v>
      </c>
      <c r="J2206" s="24" t="s">
        <v>1526</v>
      </c>
      <c r="K2206" s="85">
        <v>25.81</v>
      </c>
      <c r="L2206" s="178">
        <v>56.36</v>
      </c>
      <c r="M2206" s="178">
        <f>15+6*D2206/3+6*(E2206/2)/3</f>
        <v>51</v>
      </c>
      <c r="N2206" s="178">
        <f>L2206-M2206</f>
        <v>5.3599999999999994</v>
      </c>
      <c r="O2206" s="180">
        <f>SUMPRODUCT(TEXT(N2206-{0,5,15,25,35},"0;\0")*{0,2,3,3,7})</f>
        <v>0</v>
      </c>
      <c r="P2206" s="24"/>
    </row>
    <row r="2207" spans="1:16" ht="24">
      <c r="A2207" s="177" t="s">
        <v>2803</v>
      </c>
      <c r="B2207" s="177"/>
      <c r="C2207" s="177"/>
      <c r="D2207" s="177"/>
      <c r="E2207" s="177"/>
      <c r="F2207" s="24" t="s">
        <v>88</v>
      </c>
      <c r="G2207" s="24" t="s">
        <v>1453</v>
      </c>
      <c r="H2207" s="24">
        <v>8</v>
      </c>
      <c r="I2207" s="24">
        <v>802</v>
      </c>
      <c r="J2207" s="24" t="s">
        <v>1519</v>
      </c>
      <c r="K2207" s="85">
        <v>39.54</v>
      </c>
      <c r="L2207" s="178"/>
      <c r="M2207" s="178"/>
      <c r="N2207" s="178"/>
      <c r="O2207" s="180"/>
      <c r="P2207" s="24"/>
    </row>
    <row r="2208" spans="1:16">
      <c r="A2208" s="177" t="s">
        <v>2803</v>
      </c>
      <c r="B2208" s="177"/>
      <c r="C2208" s="177"/>
      <c r="D2208" s="177"/>
      <c r="E2208" s="177"/>
      <c r="F2208" s="24" t="s">
        <v>88</v>
      </c>
      <c r="G2208" s="24" t="s">
        <v>1453</v>
      </c>
      <c r="H2208" s="24">
        <v>5</v>
      </c>
      <c r="I2208" s="24">
        <v>516</v>
      </c>
      <c r="J2208" s="24" t="s">
        <v>1473</v>
      </c>
      <c r="K2208" s="85">
        <v>19.54</v>
      </c>
      <c r="L2208" s="178"/>
      <c r="M2208" s="178"/>
      <c r="N2208" s="178"/>
      <c r="O2208" s="180"/>
      <c r="P2208" s="24"/>
    </row>
    <row r="2209" spans="1:16" ht="24">
      <c r="A2209" s="177" t="s">
        <v>2803</v>
      </c>
      <c r="B2209" s="177"/>
      <c r="C2209" s="177"/>
      <c r="D2209" s="177"/>
      <c r="E2209" s="177"/>
      <c r="F2209" s="24" t="s">
        <v>88</v>
      </c>
      <c r="G2209" s="24" t="s">
        <v>1453</v>
      </c>
      <c r="H2209" s="24">
        <v>3</v>
      </c>
      <c r="I2209" s="24">
        <v>301</v>
      </c>
      <c r="J2209" s="24" t="s">
        <v>1530</v>
      </c>
      <c r="K2209" s="85">
        <v>61.98</v>
      </c>
      <c r="L2209" s="178"/>
      <c r="M2209" s="178"/>
      <c r="N2209" s="178"/>
      <c r="O2209" s="180"/>
      <c r="P2209" s="24"/>
    </row>
    <row r="2210" spans="1:16" ht="24">
      <c r="A2210" s="177" t="s">
        <v>2803</v>
      </c>
      <c r="B2210" s="177"/>
      <c r="C2210" s="177"/>
      <c r="D2210" s="177"/>
      <c r="E2210" s="177"/>
      <c r="F2210" s="24" t="s">
        <v>88</v>
      </c>
      <c r="G2210" s="24" t="s">
        <v>1453</v>
      </c>
      <c r="H2210" s="24">
        <v>7</v>
      </c>
      <c r="I2210" s="24">
        <v>703</v>
      </c>
      <c r="J2210" s="24" t="s">
        <v>1496</v>
      </c>
      <c r="K2210" s="85">
        <v>18.440000000000001</v>
      </c>
      <c r="L2210" s="178"/>
      <c r="M2210" s="178"/>
      <c r="N2210" s="178"/>
      <c r="O2210" s="180"/>
      <c r="P2210" s="24"/>
    </row>
    <row r="2211" spans="1:16" ht="24">
      <c r="A2211" s="177" t="s">
        <v>2803</v>
      </c>
      <c r="B2211" s="177"/>
      <c r="C2211" s="177"/>
      <c r="D2211" s="177"/>
      <c r="E2211" s="177"/>
      <c r="F2211" s="24" t="s">
        <v>88</v>
      </c>
      <c r="G2211" s="24" t="s">
        <v>1453</v>
      </c>
      <c r="H2211" s="24">
        <v>4</v>
      </c>
      <c r="I2211" s="24">
        <v>413</v>
      </c>
      <c r="J2211" s="24" t="s">
        <v>1528</v>
      </c>
      <c r="K2211" s="85">
        <v>18.43</v>
      </c>
      <c r="L2211" s="178"/>
      <c r="M2211" s="178"/>
      <c r="N2211" s="178"/>
      <c r="O2211" s="180"/>
      <c r="P2211" s="24"/>
    </row>
    <row r="2212" spans="1:16" ht="24">
      <c r="A2212" s="177" t="s">
        <v>2803</v>
      </c>
      <c r="B2212" s="177" t="s">
        <v>1531</v>
      </c>
      <c r="C2212" s="177">
        <v>19870015</v>
      </c>
      <c r="D2212" s="177">
        <v>19</v>
      </c>
      <c r="E2212" s="177">
        <v>3</v>
      </c>
      <c r="F2212" s="24" t="s">
        <v>88</v>
      </c>
      <c r="G2212" s="24" t="s">
        <v>1453</v>
      </c>
      <c r="H2212" s="24">
        <v>4</v>
      </c>
      <c r="I2212" s="24">
        <v>415</v>
      </c>
      <c r="J2212" s="24" t="s">
        <v>1532</v>
      </c>
      <c r="K2212" s="85">
        <v>18.440000000000001</v>
      </c>
      <c r="L2212" s="178">
        <v>59.269999999999996</v>
      </c>
      <c r="M2212" s="178">
        <f>15+6*D2212/3+6*(E2212/2)/3</f>
        <v>56</v>
      </c>
      <c r="N2212" s="178">
        <f>L2212-M2212</f>
        <v>3.269999999999996</v>
      </c>
      <c r="O2212" s="180">
        <f>SUMPRODUCT(TEXT(N2212-{0,5,15,25,35},"0;\0")*{0,2,3,3,7})</f>
        <v>0</v>
      </c>
      <c r="P2212" s="24"/>
    </row>
    <row r="2213" spans="1:16" ht="24">
      <c r="A2213" s="177" t="s">
        <v>2804</v>
      </c>
      <c r="B2213" s="177"/>
      <c r="C2213" s="177"/>
      <c r="D2213" s="177"/>
      <c r="E2213" s="177"/>
      <c r="F2213" s="24" t="s">
        <v>120</v>
      </c>
      <c r="G2213" s="24" t="s">
        <v>524</v>
      </c>
      <c r="H2213" s="24">
        <v>4</v>
      </c>
      <c r="I2213" s="24">
        <v>444</v>
      </c>
      <c r="J2213" s="24" t="s">
        <v>1527</v>
      </c>
      <c r="K2213" s="85">
        <v>25.86</v>
      </c>
      <c r="L2213" s="178"/>
      <c r="M2213" s="178"/>
      <c r="N2213" s="178"/>
      <c r="O2213" s="180"/>
      <c r="P2213" s="24"/>
    </row>
    <row r="2214" spans="1:16">
      <c r="A2214" s="177" t="s">
        <v>2803</v>
      </c>
      <c r="B2214" s="177"/>
      <c r="C2214" s="177"/>
      <c r="D2214" s="177"/>
      <c r="E2214" s="177"/>
      <c r="F2214" s="24" t="s">
        <v>88</v>
      </c>
      <c r="G2214" s="24" t="s">
        <v>1453</v>
      </c>
      <c r="H2214" s="24">
        <v>5</v>
      </c>
      <c r="I2214" s="24">
        <v>519</v>
      </c>
      <c r="J2214" s="24" t="s">
        <v>1533</v>
      </c>
      <c r="K2214" s="85">
        <v>19.54</v>
      </c>
      <c r="L2214" s="178"/>
      <c r="M2214" s="178"/>
      <c r="N2214" s="178"/>
      <c r="O2214" s="180"/>
      <c r="P2214" s="24"/>
    </row>
    <row r="2215" spans="1:16" ht="24">
      <c r="A2215" s="177" t="s">
        <v>2803</v>
      </c>
      <c r="B2215" s="177"/>
      <c r="C2215" s="177"/>
      <c r="D2215" s="177"/>
      <c r="E2215" s="177"/>
      <c r="F2215" s="24" t="s">
        <v>88</v>
      </c>
      <c r="G2215" s="24" t="s">
        <v>1453</v>
      </c>
      <c r="H2215" s="24">
        <v>7</v>
      </c>
      <c r="I2215" s="24">
        <v>703</v>
      </c>
      <c r="J2215" s="24" t="s">
        <v>1496</v>
      </c>
      <c r="K2215" s="85">
        <v>18.440000000000001</v>
      </c>
      <c r="L2215" s="178"/>
      <c r="M2215" s="178"/>
      <c r="N2215" s="178"/>
      <c r="O2215" s="180"/>
      <c r="P2215" s="24"/>
    </row>
    <row r="2216" spans="1:16">
      <c r="A2216" s="177" t="s">
        <v>2803</v>
      </c>
      <c r="B2216" s="177"/>
      <c r="C2216" s="177"/>
      <c r="D2216" s="177"/>
      <c r="E2216" s="177"/>
      <c r="F2216" s="24" t="s">
        <v>88</v>
      </c>
      <c r="G2216" s="24" t="s">
        <v>1453</v>
      </c>
      <c r="H2216" s="24">
        <v>8</v>
      </c>
      <c r="I2216" s="24">
        <v>803</v>
      </c>
      <c r="J2216" s="24" t="s">
        <v>1512</v>
      </c>
      <c r="K2216" s="85">
        <v>96.14</v>
      </c>
      <c r="L2216" s="178"/>
      <c r="M2216" s="178"/>
      <c r="N2216" s="178"/>
      <c r="O2216" s="180"/>
      <c r="P2216" s="24"/>
    </row>
    <row r="2217" spans="1:16" ht="24">
      <c r="A2217" s="177" t="s">
        <v>2803</v>
      </c>
      <c r="B2217" s="177"/>
      <c r="C2217" s="177"/>
      <c r="D2217" s="177"/>
      <c r="E2217" s="177"/>
      <c r="F2217" s="24" t="s">
        <v>120</v>
      </c>
      <c r="G2217" s="24" t="s">
        <v>524</v>
      </c>
      <c r="H2217" s="24">
        <v>3</v>
      </c>
      <c r="I2217" s="24">
        <v>335</v>
      </c>
      <c r="J2217" s="24" t="s">
        <v>1534</v>
      </c>
      <c r="K2217" s="85">
        <v>28.01</v>
      </c>
      <c r="L2217" s="178"/>
      <c r="M2217" s="178"/>
      <c r="N2217" s="178"/>
      <c r="O2217" s="180"/>
      <c r="P2217" s="24"/>
    </row>
    <row r="2218" spans="1:16" ht="24">
      <c r="A2218" s="177" t="s">
        <v>2803</v>
      </c>
      <c r="B2218" s="177" t="s">
        <v>1535</v>
      </c>
      <c r="C2218" s="177">
        <v>20080012</v>
      </c>
      <c r="D2218" s="177">
        <v>16</v>
      </c>
      <c r="E2218" s="177">
        <v>7</v>
      </c>
      <c r="F2218" s="24" t="s">
        <v>88</v>
      </c>
      <c r="G2218" s="24" t="s">
        <v>1453</v>
      </c>
      <c r="H2218" s="24">
        <v>8</v>
      </c>
      <c r="I2218" s="24">
        <v>801</v>
      </c>
      <c r="J2218" s="24" t="s">
        <v>1536</v>
      </c>
      <c r="K2218" s="85">
        <v>37.97</v>
      </c>
      <c r="L2218" s="178">
        <v>53.78</v>
      </c>
      <c r="M2218" s="178">
        <f>15+6*D2218/3+6*(E2218/2)/3</f>
        <v>54</v>
      </c>
      <c r="N2218" s="178">
        <f>L2218-M2218</f>
        <v>-0.21999999999999886</v>
      </c>
      <c r="O2218" s="180">
        <f>SUMPRODUCT(TEXT(N2218-{0,5,15,25,35},"0;\0")*{0,2,3,3,7})</f>
        <v>0</v>
      </c>
      <c r="P2218" s="24"/>
    </row>
    <row r="2219" spans="1:16">
      <c r="A2219" s="177" t="s">
        <v>2803</v>
      </c>
      <c r="B2219" s="177"/>
      <c r="C2219" s="177"/>
      <c r="D2219" s="177"/>
      <c r="E2219" s="177"/>
      <c r="F2219" s="24" t="s">
        <v>120</v>
      </c>
      <c r="G2219" s="24" t="s">
        <v>524</v>
      </c>
      <c r="H2219" s="24">
        <v>4</v>
      </c>
      <c r="I2219" s="24">
        <v>445</v>
      </c>
      <c r="J2219" s="24" t="s">
        <v>1537</v>
      </c>
      <c r="K2219" s="85">
        <v>25.86</v>
      </c>
      <c r="L2219" s="178"/>
      <c r="M2219" s="178"/>
      <c r="N2219" s="178"/>
      <c r="O2219" s="180"/>
      <c r="P2219" s="24"/>
    </row>
    <row r="2220" spans="1:16">
      <c r="A2220" s="177" t="s">
        <v>2803</v>
      </c>
      <c r="B2220" s="177"/>
      <c r="C2220" s="177"/>
      <c r="D2220" s="177"/>
      <c r="E2220" s="177"/>
      <c r="F2220" s="24" t="s">
        <v>88</v>
      </c>
      <c r="G2220" s="24" t="s">
        <v>1453</v>
      </c>
      <c r="H2220" s="24">
        <v>3</v>
      </c>
      <c r="I2220" s="24">
        <v>303</v>
      </c>
      <c r="J2220" s="24" t="s">
        <v>1491</v>
      </c>
      <c r="K2220" s="85">
        <v>60.95</v>
      </c>
      <c r="L2220" s="178"/>
      <c r="M2220" s="178"/>
      <c r="N2220" s="178"/>
      <c r="O2220" s="180"/>
      <c r="P2220" s="24"/>
    </row>
    <row r="2221" spans="1:16" ht="24">
      <c r="A2221" s="177" t="s">
        <v>2803</v>
      </c>
      <c r="B2221" s="177"/>
      <c r="C2221" s="177"/>
      <c r="D2221" s="177"/>
      <c r="E2221" s="177"/>
      <c r="F2221" s="24" t="s">
        <v>88</v>
      </c>
      <c r="G2221" s="24" t="s">
        <v>1453</v>
      </c>
      <c r="H2221" s="24">
        <v>4</v>
      </c>
      <c r="I2221" s="24">
        <v>415</v>
      </c>
      <c r="J2221" s="24" t="s">
        <v>1532</v>
      </c>
      <c r="K2221" s="85">
        <v>18.440000000000001</v>
      </c>
      <c r="L2221" s="178"/>
      <c r="M2221" s="178"/>
      <c r="N2221" s="178"/>
      <c r="O2221" s="180"/>
      <c r="P2221" s="24"/>
    </row>
    <row r="2222" spans="1:16">
      <c r="A2222" s="177" t="s">
        <v>2803</v>
      </c>
      <c r="B2222" s="177" t="s">
        <v>1538</v>
      </c>
      <c r="C2222" s="177">
        <v>19850019</v>
      </c>
      <c r="D2222" s="177">
        <v>27</v>
      </c>
      <c r="E2222" s="177">
        <v>4</v>
      </c>
      <c r="F2222" s="24" t="s">
        <v>120</v>
      </c>
      <c r="G2222" s="24" t="s">
        <v>524</v>
      </c>
      <c r="H2222" s="24">
        <v>4</v>
      </c>
      <c r="I2222" s="24">
        <v>441</v>
      </c>
      <c r="J2222" s="24" t="s">
        <v>1503</v>
      </c>
      <c r="K2222" s="85">
        <v>25.86</v>
      </c>
      <c r="L2222" s="178">
        <v>72.95</v>
      </c>
      <c r="M2222" s="178">
        <f>15+6*D2222/3+6*(E2222/2)/3</f>
        <v>73</v>
      </c>
      <c r="N2222" s="178">
        <f>L2222-M2222</f>
        <v>-4.9999999999997158E-2</v>
      </c>
      <c r="O2222" s="180">
        <f>SUMPRODUCT(TEXT(N2222-{0,5,15,25,35},"0;\0")*{0,2,3,3,7})</f>
        <v>0</v>
      </c>
      <c r="P2222" s="24"/>
    </row>
    <row r="2223" spans="1:16">
      <c r="A2223" s="177" t="s">
        <v>2803</v>
      </c>
      <c r="B2223" s="177"/>
      <c r="C2223" s="177"/>
      <c r="D2223" s="177"/>
      <c r="E2223" s="177"/>
      <c r="F2223" s="24" t="s">
        <v>88</v>
      </c>
      <c r="G2223" s="24" t="s">
        <v>1453</v>
      </c>
      <c r="H2223" s="24">
        <v>8</v>
      </c>
      <c r="I2223" s="24">
        <v>803</v>
      </c>
      <c r="J2223" s="24" t="s">
        <v>1512</v>
      </c>
      <c r="K2223" s="85">
        <v>96.14</v>
      </c>
      <c r="L2223" s="178"/>
      <c r="M2223" s="178"/>
      <c r="N2223" s="178"/>
      <c r="O2223" s="180"/>
      <c r="P2223" s="24"/>
    </row>
    <row r="2224" spans="1:16">
      <c r="A2224" s="177" t="s">
        <v>2803</v>
      </c>
      <c r="B2224" s="177"/>
      <c r="C2224" s="177"/>
      <c r="D2224" s="177"/>
      <c r="E2224" s="177"/>
      <c r="F2224" s="24" t="s">
        <v>88</v>
      </c>
      <c r="G2224" s="24" t="s">
        <v>1453</v>
      </c>
      <c r="H2224" s="24">
        <v>6</v>
      </c>
      <c r="I2224" s="24">
        <v>605</v>
      </c>
      <c r="J2224" s="24" t="s">
        <v>1539</v>
      </c>
      <c r="K2224" s="85">
        <v>85.09</v>
      </c>
      <c r="L2224" s="178"/>
      <c r="M2224" s="178"/>
      <c r="N2224" s="178"/>
      <c r="O2224" s="180"/>
      <c r="P2224" s="24"/>
    </row>
    <row r="2225" spans="1:16">
      <c r="A2225" s="177" t="s">
        <v>2803</v>
      </c>
      <c r="B2225" s="177"/>
      <c r="C2225" s="177"/>
      <c r="D2225" s="177"/>
      <c r="E2225" s="177"/>
      <c r="F2225" s="24" t="s">
        <v>88</v>
      </c>
      <c r="G2225" s="24" t="s">
        <v>1453</v>
      </c>
      <c r="H2225" s="24">
        <v>5</v>
      </c>
      <c r="I2225" s="24">
        <v>502</v>
      </c>
      <c r="J2225" s="24" t="s">
        <v>1466</v>
      </c>
      <c r="K2225" s="85">
        <v>39.54</v>
      </c>
      <c r="L2225" s="178"/>
      <c r="M2225" s="178"/>
      <c r="N2225" s="178"/>
      <c r="O2225" s="180"/>
      <c r="P2225" s="24"/>
    </row>
    <row r="2226" spans="1:16" ht="24">
      <c r="A2226" s="179" t="s">
        <v>2803</v>
      </c>
      <c r="B2226" s="179" t="s">
        <v>1540</v>
      </c>
      <c r="C2226" s="179">
        <v>20170060</v>
      </c>
      <c r="D2226" s="179">
        <v>6</v>
      </c>
      <c r="E2226" s="179">
        <v>0</v>
      </c>
      <c r="F2226" s="24" t="s">
        <v>88</v>
      </c>
      <c r="G2226" s="24" t="s">
        <v>1453</v>
      </c>
      <c r="H2226" s="24">
        <v>7</v>
      </c>
      <c r="I2226" s="24">
        <v>709</v>
      </c>
      <c r="J2226" s="24" t="s">
        <v>1541</v>
      </c>
      <c r="K2226" s="85">
        <v>18.440000000000001</v>
      </c>
      <c r="L2226" s="178">
        <v>29.36</v>
      </c>
      <c r="M2226" s="178">
        <f>15+6*D2226/3+6*(E2226/2)/3</f>
        <v>27</v>
      </c>
      <c r="N2226" s="178">
        <f>L2226-M2226</f>
        <v>2.3599999999999994</v>
      </c>
      <c r="O2226" s="180">
        <f>SUMPRODUCT(TEXT(N2226-{0,5,15,25,35},"0;\0")*{0,2,3,3,7})</f>
        <v>0</v>
      </c>
      <c r="P2226" s="24"/>
    </row>
    <row r="2227" spans="1:16">
      <c r="A2227" s="179" t="s">
        <v>2815</v>
      </c>
      <c r="B2227" s="179"/>
      <c r="C2227" s="179"/>
      <c r="D2227" s="179"/>
      <c r="E2227" s="179"/>
      <c r="F2227" s="24" t="s">
        <v>88</v>
      </c>
      <c r="G2227" s="24" t="s">
        <v>1453</v>
      </c>
      <c r="H2227" s="24">
        <v>5</v>
      </c>
      <c r="I2227" s="24">
        <v>502</v>
      </c>
      <c r="J2227" s="24" t="s">
        <v>1466</v>
      </c>
      <c r="K2227" s="85">
        <v>39.54</v>
      </c>
      <c r="L2227" s="178"/>
      <c r="M2227" s="178"/>
      <c r="N2227" s="178"/>
      <c r="O2227" s="180"/>
      <c r="P2227" s="24"/>
    </row>
    <row r="2228" spans="1:16" ht="24">
      <c r="A2228" s="179" t="s">
        <v>2815</v>
      </c>
      <c r="B2228" s="179"/>
      <c r="C2228" s="179"/>
      <c r="D2228" s="179"/>
      <c r="E2228" s="179"/>
      <c r="F2228" s="24" t="s">
        <v>88</v>
      </c>
      <c r="G2228" s="24" t="s">
        <v>1453</v>
      </c>
      <c r="H2228" s="24">
        <v>8</v>
      </c>
      <c r="I2228" s="24">
        <v>801</v>
      </c>
      <c r="J2228" s="24" t="s">
        <v>1536</v>
      </c>
      <c r="K2228" s="85">
        <v>37.97</v>
      </c>
      <c r="L2228" s="178"/>
      <c r="M2228" s="178"/>
      <c r="N2228" s="178"/>
      <c r="O2228" s="180"/>
      <c r="P2228" s="24"/>
    </row>
    <row r="2229" spans="1:16" ht="24">
      <c r="A2229" s="179" t="s">
        <v>2815</v>
      </c>
      <c r="B2229" s="179"/>
      <c r="C2229" s="179"/>
      <c r="D2229" s="179"/>
      <c r="E2229" s="179"/>
      <c r="F2229" s="24" t="s">
        <v>88</v>
      </c>
      <c r="G2229" s="24" t="s">
        <v>1453</v>
      </c>
      <c r="H2229" s="24">
        <v>7</v>
      </c>
      <c r="I2229" s="24">
        <v>701</v>
      </c>
      <c r="J2229" s="24" t="s">
        <v>1474</v>
      </c>
      <c r="K2229" s="85">
        <v>168.79</v>
      </c>
      <c r="L2229" s="178"/>
      <c r="M2229" s="178"/>
      <c r="N2229" s="178"/>
      <c r="O2229" s="180"/>
      <c r="P2229" s="24"/>
    </row>
    <row r="2230" spans="1:16">
      <c r="A2230" s="179" t="s">
        <v>2815</v>
      </c>
      <c r="B2230" s="179"/>
      <c r="C2230" s="179"/>
      <c r="D2230" s="179"/>
      <c r="E2230" s="179"/>
      <c r="F2230" s="24" t="s">
        <v>120</v>
      </c>
      <c r="G2230" s="24" t="s">
        <v>524</v>
      </c>
      <c r="H2230" s="24">
        <v>4</v>
      </c>
      <c r="I2230" s="24">
        <v>441</v>
      </c>
      <c r="J2230" s="24" t="s">
        <v>1503</v>
      </c>
      <c r="K2230" s="85">
        <v>25.86</v>
      </c>
      <c r="L2230" s="178"/>
      <c r="M2230" s="178"/>
      <c r="N2230" s="178"/>
      <c r="O2230" s="180"/>
      <c r="P2230" s="24"/>
    </row>
    <row r="2231" spans="1:16">
      <c r="A2231" s="177" t="s">
        <v>2803</v>
      </c>
      <c r="B2231" s="177" t="s">
        <v>1542</v>
      </c>
      <c r="C2231" s="177">
        <v>19940004</v>
      </c>
      <c r="D2231" s="177">
        <v>7</v>
      </c>
      <c r="E2231" s="177">
        <v>3</v>
      </c>
      <c r="F2231" s="24" t="s">
        <v>120</v>
      </c>
      <c r="G2231" s="24" t="s">
        <v>524</v>
      </c>
      <c r="H2231" s="24">
        <v>4</v>
      </c>
      <c r="I2231" s="24">
        <v>443</v>
      </c>
      <c r="J2231" s="24" t="s">
        <v>1543</v>
      </c>
      <c r="K2231" s="85">
        <v>25.86</v>
      </c>
      <c r="L2231" s="178">
        <v>34.299999999999997</v>
      </c>
      <c r="M2231" s="178">
        <f>15+6*D2231/3+6*(E2231/2)/3</f>
        <v>32</v>
      </c>
      <c r="N2231" s="178">
        <f>L2231-M2231</f>
        <v>2.2999999999999972</v>
      </c>
      <c r="O2231" s="180">
        <f>SUMPRODUCT(TEXT(N2231-{0,5,15,25,35},"0;\0")*{0,2,3,3,7})</f>
        <v>0</v>
      </c>
      <c r="P2231" s="24"/>
    </row>
    <row r="2232" spans="1:16">
      <c r="A2232" s="177" t="s">
        <v>2803</v>
      </c>
      <c r="B2232" s="177"/>
      <c r="C2232" s="177"/>
      <c r="D2232" s="177"/>
      <c r="E2232" s="177"/>
      <c r="F2232" s="24" t="s">
        <v>120</v>
      </c>
      <c r="G2232" s="24" t="s">
        <v>524</v>
      </c>
      <c r="H2232" s="24">
        <v>4</v>
      </c>
      <c r="I2232" s="24">
        <v>445</v>
      </c>
      <c r="J2232" s="24" t="s">
        <v>1537</v>
      </c>
      <c r="K2232" s="85">
        <v>25.86</v>
      </c>
      <c r="L2232" s="178"/>
      <c r="M2232" s="178"/>
      <c r="N2232" s="178"/>
      <c r="O2232" s="180"/>
      <c r="P2232" s="24"/>
    </row>
    <row r="2233" spans="1:16" ht="24">
      <c r="A2233" s="177" t="s">
        <v>2803</v>
      </c>
      <c r="B2233" s="177"/>
      <c r="C2233" s="177"/>
      <c r="D2233" s="177"/>
      <c r="E2233" s="177"/>
      <c r="F2233" s="24" t="s">
        <v>88</v>
      </c>
      <c r="G2233" s="24" t="s">
        <v>1453</v>
      </c>
      <c r="H2233" s="24">
        <v>8</v>
      </c>
      <c r="I2233" s="24">
        <v>801</v>
      </c>
      <c r="J2233" s="24" t="s">
        <v>1536</v>
      </c>
      <c r="K2233" s="85">
        <v>37.97</v>
      </c>
      <c r="L2233" s="178"/>
      <c r="M2233" s="178"/>
      <c r="N2233" s="178"/>
      <c r="O2233" s="180"/>
      <c r="P2233" s="24"/>
    </row>
    <row r="2234" spans="1:16" ht="24">
      <c r="A2234" s="177" t="s">
        <v>2803</v>
      </c>
      <c r="B2234" s="177"/>
      <c r="C2234" s="177"/>
      <c r="D2234" s="177"/>
      <c r="E2234" s="177"/>
      <c r="F2234" s="24" t="s">
        <v>88</v>
      </c>
      <c r="G2234" s="24" t="s">
        <v>1453</v>
      </c>
      <c r="H2234" s="24">
        <v>7</v>
      </c>
      <c r="I2234" s="24">
        <v>701</v>
      </c>
      <c r="J2234" s="24" t="s">
        <v>1474</v>
      </c>
      <c r="K2234" s="85">
        <v>168.79</v>
      </c>
      <c r="L2234" s="178"/>
      <c r="M2234" s="178"/>
      <c r="N2234" s="178"/>
      <c r="O2234" s="180"/>
      <c r="P2234" s="24"/>
    </row>
    <row r="2235" spans="1:16">
      <c r="A2235" s="177" t="s">
        <v>2803</v>
      </c>
      <c r="B2235" s="177"/>
      <c r="C2235" s="177"/>
      <c r="D2235" s="177"/>
      <c r="E2235" s="177"/>
      <c r="F2235" s="24" t="s">
        <v>88</v>
      </c>
      <c r="G2235" s="24" t="s">
        <v>1453</v>
      </c>
      <c r="H2235" s="24">
        <v>5</v>
      </c>
      <c r="I2235" s="24">
        <v>502</v>
      </c>
      <c r="J2235" s="24" t="s">
        <v>1466</v>
      </c>
      <c r="K2235" s="85">
        <v>39.54</v>
      </c>
      <c r="L2235" s="178"/>
      <c r="M2235" s="178"/>
      <c r="N2235" s="178"/>
      <c r="O2235" s="180"/>
      <c r="P2235" s="24"/>
    </row>
    <row r="2236" spans="1:16">
      <c r="A2236" s="177" t="s">
        <v>2803</v>
      </c>
      <c r="B2236" s="177" t="s">
        <v>1544</v>
      </c>
      <c r="C2236" s="177">
        <v>20150051</v>
      </c>
      <c r="D2236" s="177">
        <v>0</v>
      </c>
      <c r="E2236" s="177">
        <v>4</v>
      </c>
      <c r="F2236" s="24" t="s">
        <v>120</v>
      </c>
      <c r="G2236" s="24" t="s">
        <v>524</v>
      </c>
      <c r="H2236" s="24">
        <v>4</v>
      </c>
      <c r="I2236" s="24">
        <v>443</v>
      </c>
      <c r="J2236" s="24" t="s">
        <v>1543</v>
      </c>
      <c r="K2236" s="85">
        <v>25.86</v>
      </c>
      <c r="L2236" s="178">
        <v>19</v>
      </c>
      <c r="M2236" s="178">
        <f>15+6*D2236/3+6*(E2236/2)/3</f>
        <v>19</v>
      </c>
      <c r="N2236" s="178">
        <f>L2236-M2236</f>
        <v>0</v>
      </c>
      <c r="O2236" s="180">
        <f>SUMPRODUCT(TEXT(N2236-{0,5,15,25,35},"0;\0")*{0,2,3,3,7})</f>
        <v>0</v>
      </c>
      <c r="P2236" s="24"/>
    </row>
    <row r="2237" spans="1:16">
      <c r="A2237" s="177" t="s">
        <v>2803</v>
      </c>
      <c r="B2237" s="177"/>
      <c r="C2237" s="177"/>
      <c r="D2237" s="177"/>
      <c r="E2237" s="177"/>
      <c r="F2237" s="24" t="s">
        <v>88</v>
      </c>
      <c r="G2237" s="24" t="s">
        <v>1453</v>
      </c>
      <c r="H2237" s="24">
        <v>5</v>
      </c>
      <c r="I2237" s="24">
        <v>517</v>
      </c>
      <c r="J2237" s="24" t="s">
        <v>1488</v>
      </c>
      <c r="K2237" s="85">
        <v>19.54</v>
      </c>
      <c r="L2237" s="178"/>
      <c r="M2237" s="178"/>
      <c r="N2237" s="178"/>
      <c r="O2237" s="180"/>
      <c r="P2237" s="24"/>
    </row>
    <row r="2238" spans="1:16">
      <c r="A2238" s="177" t="s">
        <v>2803</v>
      </c>
      <c r="B2238" s="177"/>
      <c r="C2238" s="177"/>
      <c r="D2238" s="177"/>
      <c r="E2238" s="177"/>
      <c r="F2238" s="24" t="s">
        <v>88</v>
      </c>
      <c r="G2238" s="24" t="s">
        <v>1453</v>
      </c>
      <c r="H2238" s="24">
        <v>5</v>
      </c>
      <c r="I2238" s="24">
        <v>502</v>
      </c>
      <c r="J2238" s="24" t="s">
        <v>1466</v>
      </c>
      <c r="K2238" s="85">
        <v>39.54</v>
      </c>
      <c r="L2238" s="178"/>
      <c r="M2238" s="178"/>
      <c r="N2238" s="178"/>
      <c r="O2238" s="180"/>
      <c r="P2238" s="24"/>
    </row>
    <row r="2239" spans="1:16">
      <c r="A2239" s="177" t="s">
        <v>2803</v>
      </c>
      <c r="B2239" s="177" t="s">
        <v>1545</v>
      </c>
      <c r="C2239" s="177">
        <v>20160088</v>
      </c>
      <c r="D2239" s="177">
        <v>0</v>
      </c>
      <c r="E2239" s="177">
        <v>4</v>
      </c>
      <c r="F2239" s="24" t="s">
        <v>120</v>
      </c>
      <c r="G2239" s="24" t="s">
        <v>524</v>
      </c>
      <c r="H2239" s="24">
        <v>4</v>
      </c>
      <c r="I2239" s="24">
        <v>443</v>
      </c>
      <c r="J2239" s="24" t="s">
        <v>1543</v>
      </c>
      <c r="K2239" s="85">
        <v>25.86</v>
      </c>
      <c r="L2239" s="178">
        <v>24</v>
      </c>
      <c r="M2239" s="178">
        <f>15+6*D2239/3+6*(E2239/2)/3</f>
        <v>19</v>
      </c>
      <c r="N2239" s="178">
        <f>L2239-M2239</f>
        <v>5</v>
      </c>
      <c r="O2239" s="180">
        <f>SUMPRODUCT(TEXT(N2239-{0,5,15,25,35},"0;\0")*{0,2,3,3,7})</f>
        <v>0</v>
      </c>
      <c r="P2239" s="24"/>
    </row>
    <row r="2240" spans="1:16">
      <c r="A2240" s="177" t="s">
        <v>2803</v>
      </c>
      <c r="B2240" s="177"/>
      <c r="C2240" s="177"/>
      <c r="D2240" s="177"/>
      <c r="E2240" s="177"/>
      <c r="F2240" s="24" t="s">
        <v>88</v>
      </c>
      <c r="G2240" s="24" t="s">
        <v>1453</v>
      </c>
      <c r="H2240" s="24">
        <v>6</v>
      </c>
      <c r="I2240" s="24">
        <v>617</v>
      </c>
      <c r="J2240" s="24" t="s">
        <v>1490</v>
      </c>
      <c r="K2240" s="85">
        <v>43.84</v>
      </c>
      <c r="L2240" s="178"/>
      <c r="M2240" s="178"/>
      <c r="N2240" s="178"/>
      <c r="O2240" s="180"/>
      <c r="P2240" s="24"/>
    </row>
    <row r="2241" spans="1:16">
      <c r="A2241" s="177" t="s">
        <v>2803</v>
      </c>
      <c r="B2241" s="177"/>
      <c r="C2241" s="177"/>
      <c r="D2241" s="177"/>
      <c r="E2241" s="177"/>
      <c r="F2241" s="24" t="s">
        <v>88</v>
      </c>
      <c r="G2241" s="24" t="s">
        <v>1453</v>
      </c>
      <c r="H2241" s="24">
        <v>5</v>
      </c>
      <c r="I2241" s="24">
        <v>517</v>
      </c>
      <c r="J2241" s="24" t="s">
        <v>1488</v>
      </c>
      <c r="K2241" s="85">
        <v>19.54</v>
      </c>
      <c r="L2241" s="178"/>
      <c r="M2241" s="178"/>
      <c r="N2241" s="178"/>
      <c r="O2241" s="180"/>
      <c r="P2241" s="24"/>
    </row>
    <row r="2242" spans="1:16">
      <c r="A2242" s="177" t="s">
        <v>2803</v>
      </c>
      <c r="B2242" s="177"/>
      <c r="C2242" s="177"/>
      <c r="D2242" s="177"/>
      <c r="E2242" s="177"/>
      <c r="F2242" s="24" t="s">
        <v>88</v>
      </c>
      <c r="G2242" s="24" t="s">
        <v>1453</v>
      </c>
      <c r="H2242" s="24">
        <v>5</v>
      </c>
      <c r="I2242" s="24">
        <v>502</v>
      </c>
      <c r="J2242" s="24" t="s">
        <v>1466</v>
      </c>
      <c r="K2242" s="85">
        <v>39.54</v>
      </c>
      <c r="L2242" s="178"/>
      <c r="M2242" s="178"/>
      <c r="N2242" s="178"/>
      <c r="O2242" s="180"/>
      <c r="P2242" s="24"/>
    </row>
    <row r="2243" spans="1:16">
      <c r="A2243" s="177" t="s">
        <v>2803</v>
      </c>
      <c r="B2243" s="177" t="s">
        <v>2816</v>
      </c>
      <c r="C2243" s="177">
        <v>20100281</v>
      </c>
      <c r="D2243" s="177">
        <v>21</v>
      </c>
      <c r="E2243" s="177">
        <v>4</v>
      </c>
      <c r="F2243" s="24" t="s">
        <v>120</v>
      </c>
      <c r="G2243" s="24" t="s">
        <v>524</v>
      </c>
      <c r="H2243" s="24">
        <v>4</v>
      </c>
      <c r="I2243" s="24">
        <v>441</v>
      </c>
      <c r="J2243" s="24" t="s">
        <v>1503</v>
      </c>
      <c r="K2243" s="85">
        <v>25.86</v>
      </c>
      <c r="L2243" s="178">
        <v>60.830000000000005</v>
      </c>
      <c r="M2243" s="178">
        <f>15+6*D2243/3+6*(E2243/2)/3</f>
        <v>61</v>
      </c>
      <c r="N2243" s="178">
        <f>L2243-M2243</f>
        <v>-0.1699999999999946</v>
      </c>
      <c r="O2243" s="180">
        <f>SUMPRODUCT(TEXT(N2243-{0,5,15,25,35},"0;\0")*{0,2,3,3,7})</f>
        <v>0</v>
      </c>
      <c r="P2243" s="24"/>
    </row>
    <row r="2244" spans="1:16" ht="24">
      <c r="A2244" s="177" t="s">
        <v>2803</v>
      </c>
      <c r="B2244" s="177"/>
      <c r="C2244" s="177"/>
      <c r="D2244" s="177"/>
      <c r="E2244" s="177"/>
      <c r="F2244" s="24" t="s">
        <v>88</v>
      </c>
      <c r="G2244" s="24" t="s">
        <v>1453</v>
      </c>
      <c r="H2244" s="24">
        <v>8</v>
      </c>
      <c r="I2244" s="24">
        <v>802</v>
      </c>
      <c r="J2244" s="24" t="s">
        <v>1519</v>
      </c>
      <c r="K2244" s="85">
        <v>39.54</v>
      </c>
      <c r="L2244" s="178"/>
      <c r="M2244" s="178"/>
      <c r="N2244" s="178"/>
      <c r="O2244" s="180"/>
      <c r="P2244" s="24"/>
    </row>
    <row r="2245" spans="1:16">
      <c r="A2245" s="177" t="s">
        <v>2803</v>
      </c>
      <c r="B2245" s="177"/>
      <c r="C2245" s="177"/>
      <c r="D2245" s="177"/>
      <c r="E2245" s="177"/>
      <c r="F2245" s="24" t="s">
        <v>88</v>
      </c>
      <c r="G2245" s="24" t="s">
        <v>1453</v>
      </c>
      <c r="H2245" s="24">
        <v>6</v>
      </c>
      <c r="I2245" s="24">
        <v>620</v>
      </c>
      <c r="J2245" s="24" t="s">
        <v>1509</v>
      </c>
      <c r="K2245" s="85">
        <v>61.63</v>
      </c>
      <c r="L2245" s="178"/>
      <c r="M2245" s="178"/>
      <c r="N2245" s="178"/>
      <c r="O2245" s="180"/>
      <c r="P2245" s="24"/>
    </row>
    <row r="2246" spans="1:16" ht="24">
      <c r="A2246" s="177" t="s">
        <v>2803</v>
      </c>
      <c r="B2246" s="177"/>
      <c r="C2246" s="177"/>
      <c r="D2246" s="177"/>
      <c r="E2246" s="177"/>
      <c r="F2246" s="24" t="s">
        <v>88</v>
      </c>
      <c r="G2246" s="24" t="s">
        <v>1453</v>
      </c>
      <c r="H2246" s="24">
        <v>7</v>
      </c>
      <c r="I2246" s="24">
        <v>701</v>
      </c>
      <c r="J2246" s="24" t="s">
        <v>1474</v>
      </c>
      <c r="K2246" s="85">
        <v>168.79</v>
      </c>
      <c r="L2246" s="178"/>
      <c r="M2246" s="178"/>
      <c r="N2246" s="178"/>
      <c r="O2246" s="180"/>
      <c r="P2246" s="24"/>
    </row>
    <row r="2247" spans="1:16" ht="24">
      <c r="A2247" s="177" t="s">
        <v>2803</v>
      </c>
      <c r="B2247" s="177"/>
      <c r="C2247" s="177"/>
      <c r="D2247" s="177"/>
      <c r="E2247" s="177"/>
      <c r="F2247" s="24" t="s">
        <v>88</v>
      </c>
      <c r="G2247" s="24" t="s">
        <v>1453</v>
      </c>
      <c r="H2247" s="24">
        <v>5</v>
      </c>
      <c r="I2247" s="24">
        <v>504</v>
      </c>
      <c r="J2247" s="24" t="s">
        <v>1546</v>
      </c>
      <c r="K2247" s="85">
        <v>21.74</v>
      </c>
      <c r="L2247" s="178"/>
      <c r="M2247" s="178"/>
      <c r="N2247" s="178"/>
      <c r="O2247" s="180"/>
      <c r="P2247" s="24"/>
    </row>
    <row r="2248" spans="1:16">
      <c r="A2248" s="177" t="s">
        <v>2803</v>
      </c>
      <c r="B2248" s="177" t="s">
        <v>1547</v>
      </c>
      <c r="C2248" s="177">
        <v>19960025</v>
      </c>
      <c r="D2248" s="177">
        <v>0</v>
      </c>
      <c r="E2248" s="177">
        <v>4</v>
      </c>
      <c r="F2248" s="24" t="s">
        <v>120</v>
      </c>
      <c r="G2248" s="24" t="s">
        <v>524</v>
      </c>
      <c r="H2248" s="24">
        <v>4</v>
      </c>
      <c r="I2248" s="24">
        <v>443</v>
      </c>
      <c r="J2248" s="24" t="s">
        <v>1543</v>
      </c>
      <c r="K2248" s="85">
        <v>25.86</v>
      </c>
      <c r="L2248" s="178">
        <v>18.939999999999998</v>
      </c>
      <c r="M2248" s="178">
        <f>15+6*D2248/3+6*(E2248/2)/3</f>
        <v>19</v>
      </c>
      <c r="N2248" s="178">
        <f>L2248-M2248</f>
        <v>-6.0000000000002274E-2</v>
      </c>
      <c r="O2248" s="180">
        <f>SUMPRODUCT(TEXT(N2248-{0,5,15,25,35},"0;\0")*{0,2,3,3,7})</f>
        <v>0</v>
      </c>
      <c r="P2248" s="24"/>
    </row>
    <row r="2249" spans="1:16">
      <c r="A2249" s="177" t="s">
        <v>2803</v>
      </c>
      <c r="B2249" s="177"/>
      <c r="C2249" s="177"/>
      <c r="D2249" s="177"/>
      <c r="E2249" s="177"/>
      <c r="F2249" s="24" t="s">
        <v>88</v>
      </c>
      <c r="G2249" s="24" t="s">
        <v>1453</v>
      </c>
      <c r="H2249" s="24">
        <v>6</v>
      </c>
      <c r="I2249" s="24">
        <v>604</v>
      </c>
      <c r="J2249" s="24" t="s">
        <v>1548</v>
      </c>
      <c r="K2249" s="85">
        <v>39.54</v>
      </c>
      <c r="L2249" s="178"/>
      <c r="M2249" s="178"/>
      <c r="N2249" s="178"/>
      <c r="O2249" s="180"/>
      <c r="P2249" s="24"/>
    </row>
    <row r="2250" spans="1:16" ht="24">
      <c r="A2250" s="177" t="s">
        <v>2803</v>
      </c>
      <c r="B2250" s="177"/>
      <c r="C2250" s="177"/>
      <c r="D2250" s="177"/>
      <c r="E2250" s="177"/>
      <c r="F2250" s="24" t="s">
        <v>88</v>
      </c>
      <c r="G2250" s="24" t="s">
        <v>1453</v>
      </c>
      <c r="H2250" s="24">
        <v>5</v>
      </c>
      <c r="I2250" s="24">
        <v>504</v>
      </c>
      <c r="J2250" s="24" t="s">
        <v>1546</v>
      </c>
      <c r="K2250" s="85">
        <v>21.74</v>
      </c>
      <c r="L2250" s="178"/>
      <c r="M2250" s="178"/>
      <c r="N2250" s="178"/>
      <c r="O2250" s="180"/>
      <c r="P2250" s="24"/>
    </row>
    <row r="2251" spans="1:16">
      <c r="A2251" s="177" t="s">
        <v>2803</v>
      </c>
      <c r="B2251" s="177" t="s">
        <v>1549</v>
      </c>
      <c r="C2251" s="177">
        <v>20110059</v>
      </c>
      <c r="D2251" s="177">
        <v>0</v>
      </c>
      <c r="E2251" s="177">
        <v>4</v>
      </c>
      <c r="F2251" s="24" t="s">
        <v>120</v>
      </c>
      <c r="G2251" s="24" t="s">
        <v>524</v>
      </c>
      <c r="H2251" s="24">
        <v>4</v>
      </c>
      <c r="I2251" s="24">
        <v>443</v>
      </c>
      <c r="J2251" s="24" t="s">
        <v>1543</v>
      </c>
      <c r="K2251" s="85">
        <v>25.86</v>
      </c>
      <c r="L2251" s="178">
        <v>18.939999999999998</v>
      </c>
      <c r="M2251" s="178">
        <f>15+6*D2251/3+6*(E2251/2)/3</f>
        <v>19</v>
      </c>
      <c r="N2251" s="178">
        <f>L2251-M2251</f>
        <v>-6.0000000000002274E-2</v>
      </c>
      <c r="O2251" s="180">
        <f>SUMPRODUCT(TEXT(N2251-{0,5,15,25,35},"0;\0")*{0,2,3,3,7})</f>
        <v>0</v>
      </c>
      <c r="P2251" s="24"/>
    </row>
    <row r="2252" spans="1:16">
      <c r="A2252" s="177" t="s">
        <v>2803</v>
      </c>
      <c r="B2252" s="177"/>
      <c r="C2252" s="177"/>
      <c r="D2252" s="177"/>
      <c r="E2252" s="177"/>
      <c r="F2252" s="24" t="s">
        <v>88</v>
      </c>
      <c r="G2252" s="24" t="s">
        <v>1453</v>
      </c>
      <c r="H2252" s="24">
        <v>6</v>
      </c>
      <c r="I2252" s="24">
        <v>604</v>
      </c>
      <c r="J2252" s="24" t="s">
        <v>1548</v>
      </c>
      <c r="K2252" s="85">
        <v>39.54</v>
      </c>
      <c r="L2252" s="178"/>
      <c r="M2252" s="178"/>
      <c r="N2252" s="178"/>
      <c r="O2252" s="180"/>
      <c r="P2252" s="24"/>
    </row>
    <row r="2253" spans="1:16" ht="24">
      <c r="A2253" s="177" t="s">
        <v>2803</v>
      </c>
      <c r="B2253" s="177"/>
      <c r="C2253" s="177"/>
      <c r="D2253" s="177"/>
      <c r="E2253" s="177"/>
      <c r="F2253" s="24" t="s">
        <v>88</v>
      </c>
      <c r="G2253" s="24" t="s">
        <v>1453</v>
      </c>
      <c r="H2253" s="24">
        <v>5</v>
      </c>
      <c r="I2253" s="24">
        <v>504</v>
      </c>
      <c r="J2253" s="24" t="s">
        <v>1546</v>
      </c>
      <c r="K2253" s="85">
        <v>21.74</v>
      </c>
      <c r="L2253" s="178"/>
      <c r="M2253" s="178"/>
      <c r="N2253" s="178"/>
      <c r="O2253" s="180"/>
      <c r="P2253" s="24"/>
    </row>
    <row r="2254" spans="1:16">
      <c r="A2254" s="177" t="s">
        <v>2803</v>
      </c>
      <c r="B2254" s="177" t="s">
        <v>1550</v>
      </c>
      <c r="C2254" s="177">
        <v>20180002</v>
      </c>
      <c r="D2254" s="177">
        <v>5</v>
      </c>
      <c r="E2254" s="177">
        <v>3</v>
      </c>
      <c r="F2254" s="24" t="s">
        <v>120</v>
      </c>
      <c r="G2254" s="24" t="s">
        <v>524</v>
      </c>
      <c r="H2254" s="24">
        <v>4</v>
      </c>
      <c r="I2254" s="24">
        <v>441</v>
      </c>
      <c r="J2254" s="24" t="s">
        <v>1503</v>
      </c>
      <c r="K2254" s="85">
        <v>25.86</v>
      </c>
      <c r="L2254" s="178">
        <v>28</v>
      </c>
      <c r="M2254" s="178">
        <f>15+6*D2254/3+6*(E2254/2)/3</f>
        <v>28</v>
      </c>
      <c r="N2254" s="178">
        <f>L2254-M2254</f>
        <v>0</v>
      </c>
      <c r="O2254" s="180">
        <f>SUMPRODUCT(TEXT(N2254-{0,5,15,25,35},"0;\0")*{0,2,3,3,7})</f>
        <v>0</v>
      </c>
      <c r="P2254" s="24"/>
    </row>
    <row r="2255" spans="1:16">
      <c r="A2255" s="177" t="s">
        <v>2803</v>
      </c>
      <c r="B2255" s="177"/>
      <c r="C2255" s="177"/>
      <c r="D2255" s="177"/>
      <c r="E2255" s="177"/>
      <c r="F2255" s="24" t="s">
        <v>88</v>
      </c>
      <c r="G2255" s="24" t="s">
        <v>1453</v>
      </c>
      <c r="H2255" s="24">
        <v>5</v>
      </c>
      <c r="I2255" s="24">
        <v>502</v>
      </c>
      <c r="J2255" s="24" t="s">
        <v>1466</v>
      </c>
      <c r="K2255" s="85">
        <v>39.54</v>
      </c>
      <c r="L2255" s="178"/>
      <c r="M2255" s="178"/>
      <c r="N2255" s="178"/>
      <c r="O2255" s="180"/>
      <c r="P2255" s="24"/>
    </row>
    <row r="2256" spans="1:16">
      <c r="A2256" s="177" t="s">
        <v>2803</v>
      </c>
      <c r="B2256" s="177"/>
      <c r="C2256" s="177"/>
      <c r="D2256" s="177"/>
      <c r="E2256" s="177"/>
      <c r="F2256" s="24" t="s">
        <v>88</v>
      </c>
      <c r="G2256" s="24" t="s">
        <v>1453</v>
      </c>
      <c r="H2256" s="24">
        <v>6</v>
      </c>
      <c r="I2256" s="24">
        <v>617</v>
      </c>
      <c r="J2256" s="24" t="s">
        <v>1490</v>
      </c>
      <c r="K2256" s="85">
        <v>43.84</v>
      </c>
      <c r="L2256" s="178"/>
      <c r="M2256" s="178"/>
      <c r="N2256" s="178"/>
      <c r="O2256" s="180"/>
      <c r="P2256" s="24"/>
    </row>
    <row r="2257" spans="1:16" ht="24">
      <c r="A2257" s="177" t="s">
        <v>2803</v>
      </c>
      <c r="B2257" s="177"/>
      <c r="C2257" s="177"/>
      <c r="D2257" s="177"/>
      <c r="E2257" s="177"/>
      <c r="F2257" s="24" t="s">
        <v>88</v>
      </c>
      <c r="G2257" s="24" t="s">
        <v>1453</v>
      </c>
      <c r="H2257" s="24">
        <v>5</v>
      </c>
      <c r="I2257" s="24">
        <v>504</v>
      </c>
      <c r="J2257" s="24" t="s">
        <v>1546</v>
      </c>
      <c r="K2257" s="85">
        <v>21.74</v>
      </c>
      <c r="L2257" s="178"/>
      <c r="M2257" s="178"/>
      <c r="N2257" s="178"/>
      <c r="O2257" s="180"/>
      <c r="P2257" s="24"/>
    </row>
    <row r="2258" spans="1:16">
      <c r="A2258" s="177" t="s">
        <v>2803</v>
      </c>
      <c r="B2258" s="177" t="s">
        <v>1551</v>
      </c>
      <c r="C2258" s="177">
        <v>19980024</v>
      </c>
      <c r="D2258" s="179">
        <v>14</v>
      </c>
      <c r="E2258" s="179">
        <v>3</v>
      </c>
      <c r="F2258" s="24" t="s">
        <v>120</v>
      </c>
      <c r="G2258" s="24" t="s">
        <v>431</v>
      </c>
      <c r="H2258" s="24">
        <v>4</v>
      </c>
      <c r="I2258" s="24">
        <v>442</v>
      </c>
      <c r="J2258" s="24" t="s">
        <v>1456</v>
      </c>
      <c r="K2258" s="85">
        <v>47.72</v>
      </c>
      <c r="L2258" s="178">
        <v>45.92</v>
      </c>
      <c r="M2258" s="178">
        <f>15+6*D2258/3+6*(E2258/2)/3</f>
        <v>46</v>
      </c>
      <c r="N2258" s="178">
        <f>L2258-M2258</f>
        <v>-7.9999999999998295E-2</v>
      </c>
      <c r="O2258" s="180">
        <f>SUMPRODUCT(TEXT(N2258-{0,5,15,25,35},"0;\0")*{0,2,3,3,7})</f>
        <v>0</v>
      </c>
      <c r="P2258" s="24"/>
    </row>
    <row r="2259" spans="1:16" ht="24">
      <c r="A2259" s="177" t="s">
        <v>2817</v>
      </c>
      <c r="B2259" s="177"/>
      <c r="C2259" s="177"/>
      <c r="D2259" s="179"/>
      <c r="E2259" s="179"/>
      <c r="F2259" s="24" t="s">
        <v>88</v>
      </c>
      <c r="G2259" s="24" t="s">
        <v>1453</v>
      </c>
      <c r="H2259" s="24">
        <v>8</v>
      </c>
      <c r="I2259" s="24">
        <v>802</v>
      </c>
      <c r="J2259" s="24" t="s">
        <v>1519</v>
      </c>
      <c r="K2259" s="85">
        <v>39.54</v>
      </c>
      <c r="L2259" s="178"/>
      <c r="M2259" s="178"/>
      <c r="N2259" s="178"/>
      <c r="O2259" s="180"/>
      <c r="P2259" s="24"/>
    </row>
    <row r="2260" spans="1:16" ht="24">
      <c r="A2260" s="177" t="s">
        <v>2817</v>
      </c>
      <c r="B2260" s="177"/>
      <c r="C2260" s="177"/>
      <c r="D2260" s="179"/>
      <c r="E2260" s="179"/>
      <c r="F2260" s="24" t="s">
        <v>88</v>
      </c>
      <c r="G2260" s="24" t="s">
        <v>1453</v>
      </c>
      <c r="H2260" s="24">
        <v>7</v>
      </c>
      <c r="I2260" s="24">
        <v>701</v>
      </c>
      <c r="J2260" s="24" t="s">
        <v>1474</v>
      </c>
      <c r="K2260" s="85">
        <v>168.79</v>
      </c>
      <c r="L2260" s="178"/>
      <c r="M2260" s="178"/>
      <c r="N2260" s="178"/>
      <c r="O2260" s="180"/>
      <c r="P2260" s="24"/>
    </row>
    <row r="2261" spans="1:16" ht="24">
      <c r="A2261" s="177" t="s">
        <v>2817</v>
      </c>
      <c r="B2261" s="177"/>
      <c r="C2261" s="177"/>
      <c r="D2261" s="179"/>
      <c r="E2261" s="179"/>
      <c r="F2261" s="24" t="s">
        <v>88</v>
      </c>
      <c r="G2261" s="24" t="s">
        <v>1453</v>
      </c>
      <c r="H2261" s="24">
        <v>5</v>
      </c>
      <c r="I2261" s="24">
        <v>509</v>
      </c>
      <c r="J2261" s="24" t="s">
        <v>1552</v>
      </c>
      <c r="K2261" s="85">
        <v>18.43</v>
      </c>
      <c r="L2261" s="178"/>
      <c r="M2261" s="178"/>
      <c r="N2261" s="178"/>
      <c r="O2261" s="180"/>
      <c r="P2261" s="24"/>
    </row>
    <row r="2262" spans="1:16">
      <c r="A2262" s="177" t="s">
        <v>2817</v>
      </c>
      <c r="B2262" s="177" t="s">
        <v>1553</v>
      </c>
      <c r="C2262" s="177">
        <v>19940049</v>
      </c>
      <c r="D2262" s="177">
        <v>17</v>
      </c>
      <c r="E2262" s="177">
        <v>2</v>
      </c>
      <c r="F2262" s="24" t="s">
        <v>120</v>
      </c>
      <c r="G2262" s="24" t="s">
        <v>524</v>
      </c>
      <c r="H2262" s="24">
        <v>4</v>
      </c>
      <c r="I2262" s="24">
        <v>440</v>
      </c>
      <c r="J2262" s="24" t="s">
        <v>1554</v>
      </c>
      <c r="K2262" s="85">
        <v>25.78</v>
      </c>
      <c r="L2262" s="178">
        <v>51</v>
      </c>
      <c r="M2262" s="178">
        <f>15+6*D2262/3+6*(E2262/2)/3</f>
        <v>51</v>
      </c>
      <c r="N2262" s="178">
        <f>L2262-M2262</f>
        <v>0</v>
      </c>
      <c r="O2262" s="180">
        <f>SUMPRODUCT(TEXT(N2262-{0,5,15,25,35},"0;\0")*{0,2,3,3,7})</f>
        <v>0</v>
      </c>
      <c r="P2262" s="24"/>
    </row>
    <row r="2263" spans="1:16">
      <c r="A2263" s="177" t="s">
        <v>2803</v>
      </c>
      <c r="B2263" s="177"/>
      <c r="C2263" s="177"/>
      <c r="D2263" s="177"/>
      <c r="E2263" s="177"/>
      <c r="F2263" s="24" t="s">
        <v>120</v>
      </c>
      <c r="G2263" s="24" t="s">
        <v>524</v>
      </c>
      <c r="H2263" s="24">
        <v>4</v>
      </c>
      <c r="I2263" s="24">
        <v>437</v>
      </c>
      <c r="J2263" s="24" t="s">
        <v>1555</v>
      </c>
      <c r="K2263" s="85">
        <v>28.09</v>
      </c>
      <c r="L2263" s="178"/>
      <c r="M2263" s="178"/>
      <c r="N2263" s="178"/>
      <c r="O2263" s="180"/>
      <c r="P2263" s="24"/>
    </row>
    <row r="2264" spans="1:16">
      <c r="A2264" s="177" t="s">
        <v>2803</v>
      </c>
      <c r="B2264" s="177"/>
      <c r="C2264" s="177"/>
      <c r="D2264" s="177"/>
      <c r="E2264" s="177"/>
      <c r="F2264" s="24" t="s">
        <v>88</v>
      </c>
      <c r="G2264" s="24" t="s">
        <v>1453</v>
      </c>
      <c r="H2264" s="24">
        <v>7</v>
      </c>
      <c r="I2264" s="24">
        <v>706</v>
      </c>
      <c r="J2264" s="24" t="s">
        <v>1524</v>
      </c>
      <c r="K2264" s="85">
        <v>50.74</v>
      </c>
      <c r="L2264" s="178"/>
      <c r="M2264" s="178"/>
      <c r="N2264" s="178"/>
      <c r="O2264" s="180"/>
      <c r="P2264" s="24"/>
    </row>
    <row r="2265" spans="1:16" ht="24">
      <c r="A2265" s="177" t="s">
        <v>2803</v>
      </c>
      <c r="B2265" s="177"/>
      <c r="C2265" s="177"/>
      <c r="D2265" s="177"/>
      <c r="E2265" s="177"/>
      <c r="F2265" s="24" t="s">
        <v>88</v>
      </c>
      <c r="G2265" s="24" t="s">
        <v>1453</v>
      </c>
      <c r="H2265" s="24">
        <v>7</v>
      </c>
      <c r="I2265" s="24">
        <v>701</v>
      </c>
      <c r="J2265" s="24" t="s">
        <v>1474</v>
      </c>
      <c r="K2265" s="85">
        <v>168.79</v>
      </c>
      <c r="L2265" s="178"/>
      <c r="M2265" s="178"/>
      <c r="N2265" s="178"/>
      <c r="O2265" s="180"/>
      <c r="P2265" s="24"/>
    </row>
    <row r="2266" spans="1:16" ht="24">
      <c r="A2266" s="177" t="s">
        <v>2803</v>
      </c>
      <c r="B2266" s="177"/>
      <c r="C2266" s="177"/>
      <c r="D2266" s="177"/>
      <c r="E2266" s="177"/>
      <c r="F2266" s="24" t="s">
        <v>88</v>
      </c>
      <c r="G2266" s="24" t="s">
        <v>1453</v>
      </c>
      <c r="H2266" s="24">
        <v>5</v>
      </c>
      <c r="I2266" s="24">
        <v>509</v>
      </c>
      <c r="J2266" s="24" t="s">
        <v>1552</v>
      </c>
      <c r="K2266" s="85">
        <v>18.43</v>
      </c>
      <c r="L2266" s="178"/>
      <c r="M2266" s="178"/>
      <c r="N2266" s="178"/>
      <c r="O2266" s="180"/>
      <c r="P2266" s="24"/>
    </row>
    <row r="2267" spans="1:16" ht="24">
      <c r="A2267" s="177" t="s">
        <v>2803</v>
      </c>
      <c r="B2267" s="177" t="s">
        <v>1556</v>
      </c>
      <c r="C2267" s="177">
        <v>19890009</v>
      </c>
      <c r="D2267" s="179">
        <v>0</v>
      </c>
      <c r="E2267" s="179">
        <v>1</v>
      </c>
      <c r="F2267" s="24" t="s">
        <v>120</v>
      </c>
      <c r="G2267" s="24" t="s">
        <v>524</v>
      </c>
      <c r="H2267" s="24">
        <v>4</v>
      </c>
      <c r="I2267" s="24">
        <v>438</v>
      </c>
      <c r="J2267" s="24" t="s">
        <v>1557</v>
      </c>
      <c r="K2267" s="85">
        <v>53.04</v>
      </c>
      <c r="L2267" s="178">
        <v>14.540000000000001</v>
      </c>
      <c r="M2267" s="178">
        <f>15+6*D2267/3+6*(E2267/2)/3</f>
        <v>16</v>
      </c>
      <c r="N2267" s="178">
        <f>L2267-M2267</f>
        <v>-1.4599999999999991</v>
      </c>
      <c r="O2267" s="180">
        <f>SUMPRODUCT(TEXT(N2267-{0,5,15,25,35},"0;\0")*{0,2,3,3,7})</f>
        <v>0</v>
      </c>
      <c r="P2267" s="24"/>
    </row>
    <row r="2268" spans="1:16" ht="24">
      <c r="A2268" s="177" t="s">
        <v>2803</v>
      </c>
      <c r="B2268" s="177"/>
      <c r="C2268" s="177"/>
      <c r="D2268" s="179"/>
      <c r="E2268" s="179"/>
      <c r="F2268" s="24" t="s">
        <v>88</v>
      </c>
      <c r="G2268" s="24" t="s">
        <v>1453</v>
      </c>
      <c r="H2268" s="24">
        <v>6</v>
      </c>
      <c r="I2268" s="24">
        <v>607</v>
      </c>
      <c r="J2268" s="24" t="s">
        <v>1558</v>
      </c>
      <c r="K2268" s="85">
        <v>37.97</v>
      </c>
      <c r="L2268" s="178"/>
      <c r="M2268" s="178"/>
      <c r="N2268" s="178"/>
      <c r="O2268" s="180"/>
      <c r="P2268" s="24"/>
    </row>
    <row r="2269" spans="1:16" ht="24">
      <c r="A2269" s="177" t="s">
        <v>2803</v>
      </c>
      <c r="B2269" s="177" t="s">
        <v>1559</v>
      </c>
      <c r="C2269" s="177">
        <v>20040011</v>
      </c>
      <c r="D2269" s="177">
        <v>0</v>
      </c>
      <c r="E2269" s="177">
        <v>1</v>
      </c>
      <c r="F2269" s="24" t="s">
        <v>120</v>
      </c>
      <c r="G2269" s="24" t="s">
        <v>524</v>
      </c>
      <c r="H2269" s="24">
        <v>4</v>
      </c>
      <c r="I2269" s="24">
        <v>438</v>
      </c>
      <c r="J2269" s="24" t="s">
        <v>1557</v>
      </c>
      <c r="K2269" s="85">
        <v>53.04</v>
      </c>
      <c r="L2269" s="178">
        <v>16</v>
      </c>
      <c r="M2269" s="178">
        <f>15+6*D2269/3+6*(E2269/2)/3</f>
        <v>16</v>
      </c>
      <c r="N2269" s="178">
        <f>L2269-M2269</f>
        <v>0</v>
      </c>
      <c r="O2269" s="180">
        <f>SUMPRODUCT(TEXT(N2269-{0,5,15,25,35},"0;\0")*{0,2,3,3,7})</f>
        <v>0</v>
      </c>
      <c r="P2269" s="24"/>
    </row>
    <row r="2270" spans="1:16" ht="24">
      <c r="A2270" s="177" t="s">
        <v>2803</v>
      </c>
      <c r="B2270" s="177"/>
      <c r="C2270" s="177"/>
      <c r="D2270" s="177"/>
      <c r="E2270" s="177"/>
      <c r="F2270" s="24" t="s">
        <v>88</v>
      </c>
      <c r="G2270" s="24" t="s">
        <v>1453</v>
      </c>
      <c r="H2270" s="24">
        <v>7</v>
      </c>
      <c r="I2270" s="24">
        <v>701</v>
      </c>
      <c r="J2270" s="24" t="s">
        <v>1474</v>
      </c>
      <c r="K2270" s="85">
        <v>168.79</v>
      </c>
      <c r="L2270" s="178"/>
      <c r="M2270" s="178"/>
      <c r="N2270" s="178"/>
      <c r="O2270" s="180"/>
      <c r="P2270" s="24"/>
    </row>
    <row r="2271" spans="1:16" ht="24">
      <c r="A2271" s="177" t="s">
        <v>2803</v>
      </c>
      <c r="B2271" s="177"/>
      <c r="C2271" s="177"/>
      <c r="D2271" s="177"/>
      <c r="E2271" s="177"/>
      <c r="F2271" s="24" t="s">
        <v>88</v>
      </c>
      <c r="G2271" s="24" t="s">
        <v>1453</v>
      </c>
      <c r="H2271" s="24">
        <v>6</v>
      </c>
      <c r="I2271" s="24">
        <v>607</v>
      </c>
      <c r="J2271" s="24" t="s">
        <v>1558</v>
      </c>
      <c r="K2271" s="85">
        <v>37.97</v>
      </c>
      <c r="L2271" s="178"/>
      <c r="M2271" s="178"/>
      <c r="N2271" s="178"/>
      <c r="O2271" s="180"/>
      <c r="P2271" s="24"/>
    </row>
    <row r="2272" spans="1:16" ht="24">
      <c r="A2272" s="177" t="s">
        <v>2803</v>
      </c>
      <c r="B2272" s="177" t="s">
        <v>1560</v>
      </c>
      <c r="C2272" s="177">
        <v>19940020</v>
      </c>
      <c r="D2272" s="179">
        <v>0</v>
      </c>
      <c r="E2272" s="177">
        <v>3</v>
      </c>
      <c r="F2272" s="24" t="s">
        <v>120</v>
      </c>
      <c r="G2272" s="24" t="s">
        <v>524</v>
      </c>
      <c r="H2272" s="24">
        <v>4</v>
      </c>
      <c r="I2272" s="24">
        <v>438</v>
      </c>
      <c r="J2272" s="24" t="s">
        <v>1557</v>
      </c>
      <c r="K2272" s="85">
        <v>53.04</v>
      </c>
      <c r="L2272" s="178">
        <v>17.97</v>
      </c>
      <c r="M2272" s="178">
        <f>15+6*D2272/3+6*(E2272/2)/3</f>
        <v>18</v>
      </c>
      <c r="N2272" s="178">
        <f>L2272-M2272</f>
        <v>-3.0000000000001137E-2</v>
      </c>
      <c r="O2272" s="180">
        <f>SUMPRODUCT(TEXT(N2272-{0,5,15,25,35},"0;\0")*{0,2,3,3,7})</f>
        <v>0</v>
      </c>
      <c r="P2272" s="24"/>
    </row>
    <row r="2273" spans="1:16">
      <c r="A2273" s="177" t="s">
        <v>2803</v>
      </c>
      <c r="B2273" s="177"/>
      <c r="C2273" s="177"/>
      <c r="D2273" s="179"/>
      <c r="E2273" s="177"/>
      <c r="F2273" s="24" t="s">
        <v>88</v>
      </c>
      <c r="G2273" s="24" t="s">
        <v>1453</v>
      </c>
      <c r="H2273" s="24">
        <v>5</v>
      </c>
      <c r="I2273" s="24">
        <v>505</v>
      </c>
      <c r="J2273" s="24" t="s">
        <v>1561</v>
      </c>
      <c r="K2273" s="85">
        <v>18.43</v>
      </c>
      <c r="L2273" s="178"/>
      <c r="M2273" s="178"/>
      <c r="N2273" s="178"/>
      <c r="O2273" s="180"/>
      <c r="P2273" s="24"/>
    </row>
    <row r="2274" spans="1:16" ht="24">
      <c r="A2274" s="177" t="s">
        <v>2803</v>
      </c>
      <c r="B2274" s="177"/>
      <c r="C2274" s="177"/>
      <c r="D2274" s="179"/>
      <c r="E2274" s="177"/>
      <c r="F2274" s="24" t="s">
        <v>88</v>
      </c>
      <c r="G2274" s="24" t="s">
        <v>1453</v>
      </c>
      <c r="H2274" s="24">
        <v>6</v>
      </c>
      <c r="I2274" s="24">
        <v>607</v>
      </c>
      <c r="J2274" s="24" t="s">
        <v>1558</v>
      </c>
      <c r="K2274" s="85">
        <v>37.97</v>
      </c>
      <c r="L2274" s="178"/>
      <c r="M2274" s="178"/>
      <c r="N2274" s="178"/>
      <c r="O2274" s="180"/>
      <c r="P2274" s="24"/>
    </row>
    <row r="2275" spans="1:16" ht="24">
      <c r="A2275" s="177" t="s">
        <v>2803</v>
      </c>
      <c r="B2275" s="177" t="s">
        <v>1562</v>
      </c>
      <c r="C2275" s="177">
        <v>20070055</v>
      </c>
      <c r="D2275" s="177">
        <v>0</v>
      </c>
      <c r="E2275" s="177">
        <v>0</v>
      </c>
      <c r="F2275" s="24" t="s">
        <v>120</v>
      </c>
      <c r="G2275" s="24" t="s">
        <v>524</v>
      </c>
      <c r="H2275" s="24">
        <v>4</v>
      </c>
      <c r="I2275" s="24">
        <v>438</v>
      </c>
      <c r="J2275" s="24" t="s">
        <v>1557</v>
      </c>
      <c r="K2275" s="85">
        <v>53.04</v>
      </c>
      <c r="L2275" s="178">
        <v>14.540000000000001</v>
      </c>
      <c r="M2275" s="178">
        <f>15+6*D2275/3+6*(E2275/2)/3</f>
        <v>15</v>
      </c>
      <c r="N2275" s="178">
        <f>L2275-M2275</f>
        <v>-0.45999999999999908</v>
      </c>
      <c r="O2275" s="180">
        <f>SUMPRODUCT(TEXT(N2275-{0,5,15,25,35},"0;\0")*{0,2,3,3,7})</f>
        <v>0</v>
      </c>
      <c r="P2275" s="24"/>
    </row>
    <row r="2276" spans="1:16">
      <c r="A2276" s="177" t="s">
        <v>2803</v>
      </c>
      <c r="B2276" s="177"/>
      <c r="C2276" s="177"/>
      <c r="D2276" s="177"/>
      <c r="E2276" s="177"/>
      <c r="F2276" s="24" t="s">
        <v>88</v>
      </c>
      <c r="G2276" s="24" t="s">
        <v>1453</v>
      </c>
      <c r="H2276" s="24">
        <v>6</v>
      </c>
      <c r="I2276" s="24">
        <v>604</v>
      </c>
      <c r="J2276" s="24" t="s">
        <v>1548</v>
      </c>
      <c r="K2276" s="85">
        <v>39.54</v>
      </c>
      <c r="L2276" s="178"/>
      <c r="M2276" s="178"/>
      <c r="N2276" s="178"/>
      <c r="O2276" s="180"/>
      <c r="P2276" s="24"/>
    </row>
    <row r="2277" spans="1:16" ht="24">
      <c r="A2277" s="177" t="s">
        <v>2803</v>
      </c>
      <c r="B2277" s="177"/>
      <c r="C2277" s="177"/>
      <c r="D2277" s="177"/>
      <c r="E2277" s="177"/>
      <c r="F2277" s="24" t="s">
        <v>88</v>
      </c>
      <c r="G2277" s="24" t="s">
        <v>1453</v>
      </c>
      <c r="H2277" s="24">
        <v>6</v>
      </c>
      <c r="I2277" s="24">
        <v>607</v>
      </c>
      <c r="J2277" s="24" t="s">
        <v>1558</v>
      </c>
      <c r="K2277" s="85">
        <v>37.97</v>
      </c>
      <c r="L2277" s="178"/>
      <c r="M2277" s="178"/>
      <c r="N2277" s="178"/>
      <c r="O2277" s="180"/>
      <c r="P2277" s="24"/>
    </row>
    <row r="2278" spans="1:16" ht="24">
      <c r="A2278" s="177" t="s">
        <v>2803</v>
      </c>
      <c r="B2278" s="177" t="s">
        <v>1563</v>
      </c>
      <c r="C2278" s="177">
        <v>20190057</v>
      </c>
      <c r="D2278" s="179">
        <v>3</v>
      </c>
      <c r="E2278" s="177">
        <v>0</v>
      </c>
      <c r="F2278" s="24" t="s">
        <v>88</v>
      </c>
      <c r="G2278" s="24" t="s">
        <v>1453</v>
      </c>
      <c r="H2278" s="24">
        <v>6</v>
      </c>
      <c r="I2278" s="24">
        <v>603</v>
      </c>
      <c r="J2278" s="24" t="s">
        <v>1564</v>
      </c>
      <c r="K2278" s="85">
        <v>37.97</v>
      </c>
      <c r="L2278" s="178">
        <v>19.29</v>
      </c>
      <c r="M2278" s="178">
        <f>15+6*D2278/3+6*(E2278/2)/3</f>
        <v>21</v>
      </c>
      <c r="N2278" s="178">
        <f>L2278-M2278</f>
        <v>-1.7100000000000009</v>
      </c>
      <c r="O2278" s="180">
        <f>SUMPRODUCT(TEXT(N2278-{0,5,15,25,35},"0;\0")*{0,2,3,3,7})</f>
        <v>0</v>
      </c>
      <c r="P2278" s="24"/>
    </row>
    <row r="2279" spans="1:16" ht="24">
      <c r="A2279" s="177" t="s">
        <v>2818</v>
      </c>
      <c r="B2279" s="177"/>
      <c r="C2279" s="177"/>
      <c r="D2279" s="179"/>
      <c r="E2279" s="177"/>
      <c r="F2279" s="24" t="s">
        <v>88</v>
      </c>
      <c r="G2279" s="24" t="s">
        <v>1453</v>
      </c>
      <c r="H2279" s="24">
        <v>6</v>
      </c>
      <c r="I2279" s="24">
        <v>607</v>
      </c>
      <c r="J2279" s="24" t="s">
        <v>1558</v>
      </c>
      <c r="K2279" s="85">
        <v>37.97</v>
      </c>
      <c r="L2279" s="178"/>
      <c r="M2279" s="178"/>
      <c r="N2279" s="178"/>
      <c r="O2279" s="180"/>
      <c r="P2279" s="24"/>
    </row>
    <row r="2280" spans="1:16">
      <c r="A2280" s="177" t="s">
        <v>2818</v>
      </c>
      <c r="B2280" s="177" t="s">
        <v>1565</v>
      </c>
      <c r="C2280" s="177">
        <v>20020069</v>
      </c>
      <c r="D2280" s="177">
        <v>0</v>
      </c>
      <c r="E2280" s="179">
        <v>2</v>
      </c>
      <c r="F2280" s="24" t="s">
        <v>120</v>
      </c>
      <c r="G2280" s="24" t="s">
        <v>524</v>
      </c>
      <c r="H2280" s="24">
        <v>4</v>
      </c>
      <c r="I2280" s="24">
        <v>435</v>
      </c>
      <c r="J2280" s="24" t="s">
        <v>1566</v>
      </c>
      <c r="K2280" s="85">
        <v>28.01</v>
      </c>
      <c r="L2280" s="178">
        <v>16.919999999999998</v>
      </c>
      <c r="M2280" s="178">
        <f>15+6*D2280/3+6*(E2280/2)/3</f>
        <v>17</v>
      </c>
      <c r="N2280" s="178">
        <f>L2280-M2280</f>
        <v>-8.0000000000001847E-2</v>
      </c>
      <c r="O2280" s="180">
        <f>SUMPRODUCT(TEXT(N2280-{0,5,15,25,35},"0;\0")*{0,2,3,3,7})</f>
        <v>0</v>
      </c>
      <c r="P2280" s="24"/>
    </row>
    <row r="2281" spans="1:16" ht="24">
      <c r="A2281" s="177" t="s">
        <v>2803</v>
      </c>
      <c r="B2281" s="177"/>
      <c r="C2281" s="177"/>
      <c r="D2281" s="177"/>
      <c r="E2281" s="179"/>
      <c r="F2281" s="24" t="s">
        <v>88</v>
      </c>
      <c r="G2281" s="24" t="s">
        <v>1453</v>
      </c>
      <c r="H2281" s="24">
        <v>6</v>
      </c>
      <c r="I2281" s="24">
        <v>608</v>
      </c>
      <c r="J2281" s="24" t="s">
        <v>1567</v>
      </c>
      <c r="K2281" s="85">
        <v>50.74</v>
      </c>
      <c r="L2281" s="178"/>
      <c r="M2281" s="178"/>
      <c r="N2281" s="178"/>
      <c r="O2281" s="180"/>
      <c r="P2281" s="24"/>
    </row>
    <row r="2282" spans="1:16" ht="24">
      <c r="A2282" s="177" t="s">
        <v>2803</v>
      </c>
      <c r="B2282" s="177" t="s">
        <v>1568</v>
      </c>
      <c r="C2282" s="177">
        <v>20020037</v>
      </c>
      <c r="D2282" s="179">
        <v>0</v>
      </c>
      <c r="E2282" s="177">
        <v>2</v>
      </c>
      <c r="F2282" s="24" t="s">
        <v>120</v>
      </c>
      <c r="G2282" s="24" t="s">
        <v>524</v>
      </c>
      <c r="H2282" s="24">
        <v>4</v>
      </c>
      <c r="I2282" s="24">
        <v>438</v>
      </c>
      <c r="J2282" s="24" t="s">
        <v>1557</v>
      </c>
      <c r="K2282" s="85">
        <v>53.04</v>
      </c>
      <c r="L2282" s="178">
        <v>16.850000000000001</v>
      </c>
      <c r="M2282" s="178">
        <f>15+6*D2282/3+6*(E2282/2)/3</f>
        <v>17</v>
      </c>
      <c r="N2282" s="178">
        <f>L2282-M2282</f>
        <v>-0.14999999999999858</v>
      </c>
      <c r="O2282" s="180">
        <f>SUMPRODUCT(TEXT(N2282-{0,5,15,25,35},"0;\0")*{0,2,3,3,7})</f>
        <v>0</v>
      </c>
      <c r="P2282" s="24"/>
    </row>
    <row r="2283" spans="1:16" ht="24">
      <c r="A2283" s="177" t="s">
        <v>2803</v>
      </c>
      <c r="B2283" s="177"/>
      <c r="C2283" s="177"/>
      <c r="D2283" s="179"/>
      <c r="E2283" s="177"/>
      <c r="F2283" s="24" t="s">
        <v>88</v>
      </c>
      <c r="G2283" s="24" t="s">
        <v>1453</v>
      </c>
      <c r="H2283" s="24">
        <v>2</v>
      </c>
      <c r="I2283" s="24">
        <v>205</v>
      </c>
      <c r="J2283" s="24" t="s">
        <v>1483</v>
      </c>
      <c r="K2283" s="85">
        <v>18.440000000000001</v>
      </c>
      <c r="L2283" s="178"/>
      <c r="M2283" s="178"/>
      <c r="N2283" s="178"/>
      <c r="O2283" s="180"/>
      <c r="P2283" s="24"/>
    </row>
    <row r="2284" spans="1:16" ht="24">
      <c r="A2284" s="177" t="s">
        <v>2803</v>
      </c>
      <c r="B2284" s="177"/>
      <c r="C2284" s="177"/>
      <c r="D2284" s="179"/>
      <c r="E2284" s="177"/>
      <c r="F2284" s="24" t="s">
        <v>88</v>
      </c>
      <c r="G2284" s="24" t="s">
        <v>1453</v>
      </c>
      <c r="H2284" s="24">
        <v>6</v>
      </c>
      <c r="I2284" s="24">
        <v>608</v>
      </c>
      <c r="J2284" s="24" t="s">
        <v>1567</v>
      </c>
      <c r="K2284" s="85">
        <v>50.74</v>
      </c>
      <c r="L2284" s="178"/>
      <c r="M2284" s="178"/>
      <c r="N2284" s="178"/>
      <c r="O2284" s="180"/>
      <c r="P2284" s="24"/>
    </row>
    <row r="2285" spans="1:16" ht="24">
      <c r="A2285" s="177" t="s">
        <v>2803</v>
      </c>
      <c r="B2285" s="177" t="s">
        <v>1569</v>
      </c>
      <c r="C2285" s="177">
        <v>19980025</v>
      </c>
      <c r="D2285" s="177">
        <v>0</v>
      </c>
      <c r="E2285" s="177">
        <v>1</v>
      </c>
      <c r="F2285" s="24" t="s">
        <v>120</v>
      </c>
      <c r="G2285" s="24" t="s">
        <v>431</v>
      </c>
      <c r="H2285" s="24">
        <v>4</v>
      </c>
      <c r="I2285" s="24">
        <v>438</v>
      </c>
      <c r="J2285" s="24" t="s">
        <v>1557</v>
      </c>
      <c r="K2285" s="85">
        <v>53.04</v>
      </c>
      <c r="L2285" s="178">
        <v>13.989999999999998</v>
      </c>
      <c r="M2285" s="178">
        <f>15+6*D2285/3+6*(E2285/2)/3</f>
        <v>16</v>
      </c>
      <c r="N2285" s="178">
        <f>L2285-M2285</f>
        <v>-2.0100000000000016</v>
      </c>
      <c r="O2285" s="180">
        <f>SUMPRODUCT(TEXT(N2285-{0,5,15,25,35},"0;\0")*{0,2,3,3,7})</f>
        <v>0</v>
      </c>
      <c r="P2285" s="24"/>
    </row>
    <row r="2286" spans="1:16" ht="24">
      <c r="A2286" s="177" t="s">
        <v>2819</v>
      </c>
      <c r="B2286" s="177"/>
      <c r="C2286" s="177"/>
      <c r="D2286" s="177"/>
      <c r="E2286" s="177"/>
      <c r="F2286" s="24" t="s">
        <v>88</v>
      </c>
      <c r="G2286" s="24" t="s">
        <v>1453</v>
      </c>
      <c r="H2286" s="24">
        <v>7</v>
      </c>
      <c r="I2286" s="24">
        <v>711</v>
      </c>
      <c r="J2286" s="24" t="s">
        <v>1570</v>
      </c>
      <c r="K2286" s="85">
        <v>18.440000000000001</v>
      </c>
      <c r="L2286" s="178"/>
      <c r="M2286" s="178"/>
      <c r="N2286" s="178"/>
      <c r="O2286" s="180"/>
      <c r="P2286" s="24"/>
    </row>
    <row r="2287" spans="1:16" ht="24">
      <c r="A2287" s="177" t="s">
        <v>2819</v>
      </c>
      <c r="B2287" s="177"/>
      <c r="C2287" s="177"/>
      <c r="D2287" s="177"/>
      <c r="E2287" s="177"/>
      <c r="F2287" s="24" t="s">
        <v>88</v>
      </c>
      <c r="G2287" s="24" t="s">
        <v>1453</v>
      </c>
      <c r="H2287" s="24">
        <v>6</v>
      </c>
      <c r="I2287" s="24">
        <v>608</v>
      </c>
      <c r="J2287" s="24" t="s">
        <v>1567</v>
      </c>
      <c r="K2287" s="85">
        <v>50.74</v>
      </c>
      <c r="L2287" s="178"/>
      <c r="M2287" s="178"/>
      <c r="N2287" s="178"/>
      <c r="O2287" s="180"/>
      <c r="P2287" s="24"/>
    </row>
    <row r="2288" spans="1:16" ht="24">
      <c r="A2288" s="177" t="s">
        <v>2819</v>
      </c>
      <c r="B2288" s="177" t="s">
        <v>1571</v>
      </c>
      <c r="C2288" s="177">
        <v>20020036</v>
      </c>
      <c r="D2288" s="179">
        <v>0</v>
      </c>
      <c r="E2288" s="177">
        <v>2</v>
      </c>
      <c r="F2288" s="24" t="s">
        <v>120</v>
      </c>
      <c r="G2288" s="24" t="s">
        <v>431</v>
      </c>
      <c r="H2288" s="24">
        <v>4</v>
      </c>
      <c r="I2288" s="24">
        <v>438</v>
      </c>
      <c r="J2288" s="24" t="s">
        <v>1557</v>
      </c>
      <c r="K2288" s="85">
        <v>53.04</v>
      </c>
      <c r="L2288" s="178">
        <v>16.850000000000001</v>
      </c>
      <c r="M2288" s="178">
        <f>15+6*D2288/3+6*(E2288/2)/3</f>
        <v>17</v>
      </c>
      <c r="N2288" s="178">
        <f>L2288-M2288</f>
        <v>-0.14999999999999858</v>
      </c>
      <c r="O2288" s="180">
        <f>SUMPRODUCT(TEXT(N2288-{0,5,15,25,35},"0;\0")*{0,2,3,3,7})</f>
        <v>0</v>
      </c>
      <c r="P2288" s="24"/>
    </row>
    <row r="2289" spans="1:16">
      <c r="A2289" s="177" t="s">
        <v>1852</v>
      </c>
      <c r="B2289" s="177"/>
      <c r="C2289" s="177"/>
      <c r="D2289" s="179"/>
      <c r="E2289" s="177"/>
      <c r="F2289" s="24" t="s">
        <v>88</v>
      </c>
      <c r="G2289" s="24" t="s">
        <v>1453</v>
      </c>
      <c r="H2289" s="24">
        <v>6</v>
      </c>
      <c r="I2289" s="24">
        <v>606</v>
      </c>
      <c r="J2289" s="24" t="s">
        <v>1572</v>
      </c>
      <c r="K2289" s="85">
        <v>21.74</v>
      </c>
      <c r="L2289" s="178"/>
      <c r="M2289" s="178"/>
      <c r="N2289" s="178"/>
      <c r="O2289" s="180"/>
      <c r="P2289" s="24"/>
    </row>
    <row r="2290" spans="1:16" ht="24">
      <c r="A2290" s="177" t="s">
        <v>1852</v>
      </c>
      <c r="B2290" s="177"/>
      <c r="C2290" s="177"/>
      <c r="D2290" s="179"/>
      <c r="E2290" s="177"/>
      <c r="F2290" s="24" t="s">
        <v>88</v>
      </c>
      <c r="G2290" s="24" t="s">
        <v>1453</v>
      </c>
      <c r="H2290" s="24">
        <v>6</v>
      </c>
      <c r="I2290" s="24">
        <v>608</v>
      </c>
      <c r="J2290" s="24" t="s">
        <v>1567</v>
      </c>
      <c r="K2290" s="85">
        <v>50.74</v>
      </c>
      <c r="L2290" s="178"/>
      <c r="M2290" s="178"/>
      <c r="N2290" s="178"/>
      <c r="O2290" s="180"/>
      <c r="P2290" s="24"/>
    </row>
    <row r="2291" spans="1:16" ht="24">
      <c r="A2291" s="177" t="s">
        <v>1852</v>
      </c>
      <c r="B2291" s="177" t="s">
        <v>1573</v>
      </c>
      <c r="C2291" s="177">
        <v>19970058</v>
      </c>
      <c r="D2291" s="177">
        <v>0</v>
      </c>
      <c r="E2291" s="177">
        <v>3</v>
      </c>
      <c r="F2291" s="24" t="s">
        <v>88</v>
      </c>
      <c r="G2291" s="24" t="s">
        <v>1453</v>
      </c>
      <c r="H2291" s="24">
        <v>6</v>
      </c>
      <c r="I2291" s="24">
        <v>608</v>
      </c>
      <c r="J2291" s="24" t="s">
        <v>1567</v>
      </c>
      <c r="K2291" s="85">
        <v>50.74</v>
      </c>
      <c r="L2291" s="178">
        <v>17.849999999999998</v>
      </c>
      <c r="M2291" s="178">
        <f>15+6*D2291/3+6*(E2291/2)/3</f>
        <v>18</v>
      </c>
      <c r="N2291" s="178">
        <f>L2291-M2291</f>
        <v>-0.15000000000000213</v>
      </c>
      <c r="O2291" s="180">
        <f>SUMPRODUCT(TEXT(N2291-{0,5,15,25,35},"0;\0")*{0,2,3,3,7})</f>
        <v>0</v>
      </c>
      <c r="P2291" s="24"/>
    </row>
    <row r="2292" spans="1:16">
      <c r="A2292" s="177" t="s">
        <v>2820</v>
      </c>
      <c r="B2292" s="177"/>
      <c r="C2292" s="177"/>
      <c r="D2292" s="177"/>
      <c r="E2292" s="177"/>
      <c r="F2292" s="24" t="s">
        <v>88</v>
      </c>
      <c r="G2292" s="24" t="s">
        <v>1453</v>
      </c>
      <c r="H2292" s="24">
        <v>5</v>
      </c>
      <c r="I2292" s="24">
        <v>507</v>
      </c>
      <c r="J2292" s="24" t="s">
        <v>1574</v>
      </c>
      <c r="K2292" s="85">
        <v>46.11</v>
      </c>
      <c r="L2292" s="178"/>
      <c r="M2292" s="178"/>
      <c r="N2292" s="178"/>
      <c r="O2292" s="180"/>
      <c r="P2292" s="24"/>
    </row>
    <row r="2293" spans="1:16" ht="24">
      <c r="A2293" s="177" t="s">
        <v>2820</v>
      </c>
      <c r="B2293" s="177"/>
      <c r="C2293" s="177"/>
      <c r="D2293" s="177"/>
      <c r="E2293" s="177"/>
      <c r="F2293" s="24" t="s">
        <v>120</v>
      </c>
      <c r="G2293" s="24" t="s">
        <v>431</v>
      </c>
      <c r="H2293" s="24">
        <v>4</v>
      </c>
      <c r="I2293" s="24">
        <v>438</v>
      </c>
      <c r="J2293" s="24" t="s">
        <v>1557</v>
      </c>
      <c r="K2293" s="85">
        <v>53.04</v>
      </c>
      <c r="L2293" s="178"/>
      <c r="M2293" s="178"/>
      <c r="N2293" s="178"/>
      <c r="O2293" s="180"/>
      <c r="P2293" s="24"/>
    </row>
    <row r="2294" spans="1:16" ht="24">
      <c r="A2294" s="177" t="s">
        <v>2820</v>
      </c>
      <c r="B2294" s="177" t="s">
        <v>1575</v>
      </c>
      <c r="C2294" s="177">
        <v>20010020</v>
      </c>
      <c r="D2294" s="179">
        <v>0</v>
      </c>
      <c r="E2294" s="177">
        <v>2</v>
      </c>
      <c r="F2294" s="24" t="s">
        <v>88</v>
      </c>
      <c r="G2294" s="24" t="s">
        <v>1453</v>
      </c>
      <c r="H2294" s="24">
        <v>6</v>
      </c>
      <c r="I2294" s="24">
        <v>608</v>
      </c>
      <c r="J2294" s="24" t="s">
        <v>1567</v>
      </c>
      <c r="K2294" s="85">
        <v>50.74</v>
      </c>
      <c r="L2294" s="178">
        <v>17</v>
      </c>
      <c r="M2294" s="178">
        <f>15+6*D2294/3+6*(E2294/2)/3</f>
        <v>17</v>
      </c>
      <c r="N2294" s="178">
        <f>L2294-M2294</f>
        <v>0</v>
      </c>
      <c r="O2294" s="180">
        <f>SUMPRODUCT(TEXT(N2294-{0,5,15,25,35},"0;\0")*{0,2,3,3,7})</f>
        <v>0</v>
      </c>
      <c r="P2294" s="24"/>
    </row>
    <row r="2295" spans="1:16" ht="24">
      <c r="A2295" s="177" t="s">
        <v>2820</v>
      </c>
      <c r="B2295" s="177"/>
      <c r="C2295" s="177"/>
      <c r="D2295" s="179"/>
      <c r="E2295" s="177"/>
      <c r="F2295" s="24" t="s">
        <v>88</v>
      </c>
      <c r="G2295" s="24" t="s">
        <v>1453</v>
      </c>
      <c r="H2295" s="24">
        <v>7</v>
      </c>
      <c r="I2295" s="24">
        <v>701</v>
      </c>
      <c r="J2295" s="24" t="s">
        <v>1474</v>
      </c>
      <c r="K2295" s="85">
        <v>168.79</v>
      </c>
      <c r="L2295" s="178"/>
      <c r="M2295" s="178"/>
      <c r="N2295" s="178"/>
      <c r="O2295" s="180"/>
      <c r="P2295" s="24"/>
    </row>
    <row r="2296" spans="1:16" ht="24">
      <c r="A2296" s="177" t="s">
        <v>2820</v>
      </c>
      <c r="B2296" s="177"/>
      <c r="C2296" s="177"/>
      <c r="D2296" s="179"/>
      <c r="E2296" s="177"/>
      <c r="F2296" s="24" t="s">
        <v>120</v>
      </c>
      <c r="G2296" s="24" t="s">
        <v>431</v>
      </c>
      <c r="H2296" s="24">
        <v>4</v>
      </c>
      <c r="I2296" s="24">
        <v>438</v>
      </c>
      <c r="J2296" s="24" t="s">
        <v>1557</v>
      </c>
      <c r="K2296" s="85">
        <v>53.04</v>
      </c>
      <c r="L2296" s="178"/>
      <c r="M2296" s="178"/>
      <c r="N2296" s="178"/>
      <c r="O2296" s="180"/>
      <c r="P2296" s="24"/>
    </row>
    <row r="2297" spans="1:16" ht="24">
      <c r="A2297" s="177" t="s">
        <v>2820</v>
      </c>
      <c r="B2297" s="177" t="s">
        <v>1576</v>
      </c>
      <c r="C2297" s="177">
        <v>20160058</v>
      </c>
      <c r="D2297" s="177">
        <v>4</v>
      </c>
      <c r="E2297" s="177">
        <v>2</v>
      </c>
      <c r="F2297" s="24" t="s">
        <v>120</v>
      </c>
      <c r="G2297" s="24" t="s">
        <v>431</v>
      </c>
      <c r="H2297" s="24">
        <v>4</v>
      </c>
      <c r="I2297" s="24">
        <v>438</v>
      </c>
      <c r="J2297" s="24" t="s">
        <v>1557</v>
      </c>
      <c r="K2297" s="85">
        <v>53.04</v>
      </c>
      <c r="L2297" s="178">
        <v>24.959999999999997</v>
      </c>
      <c r="M2297" s="178">
        <f>15+6*D2297/3+6*(E2297/2)/3</f>
        <v>25</v>
      </c>
      <c r="N2297" s="178">
        <f>L2297-M2297</f>
        <v>-4.00000000000027E-2</v>
      </c>
      <c r="O2297" s="180">
        <f>SUMPRODUCT(TEXT(N2297-{0,5,15,25,35},"0;\0")*{0,2,3,3,7})</f>
        <v>0</v>
      </c>
      <c r="P2297" s="24"/>
    </row>
    <row r="2298" spans="1:16" ht="24">
      <c r="A2298" s="177" t="s">
        <v>2820</v>
      </c>
      <c r="B2298" s="177"/>
      <c r="C2298" s="177"/>
      <c r="D2298" s="177"/>
      <c r="E2298" s="177"/>
      <c r="F2298" s="24" t="s">
        <v>88</v>
      </c>
      <c r="G2298" s="24" t="s">
        <v>1453</v>
      </c>
      <c r="H2298" s="24">
        <v>7</v>
      </c>
      <c r="I2298" s="24">
        <v>701</v>
      </c>
      <c r="J2298" s="24" t="s">
        <v>1474</v>
      </c>
      <c r="K2298" s="85">
        <v>168.79</v>
      </c>
      <c r="L2298" s="178"/>
      <c r="M2298" s="178"/>
      <c r="N2298" s="178"/>
      <c r="O2298" s="180"/>
      <c r="P2298" s="24"/>
    </row>
    <row r="2299" spans="1:16" ht="24">
      <c r="A2299" s="177" t="s">
        <v>2820</v>
      </c>
      <c r="B2299" s="177"/>
      <c r="C2299" s="177"/>
      <c r="D2299" s="177"/>
      <c r="E2299" s="177"/>
      <c r="F2299" s="24" t="s">
        <v>88</v>
      </c>
      <c r="G2299" s="24" t="s">
        <v>1453</v>
      </c>
      <c r="H2299" s="24">
        <v>6</v>
      </c>
      <c r="I2299" s="24">
        <v>608</v>
      </c>
      <c r="J2299" s="24" t="s">
        <v>1567</v>
      </c>
      <c r="K2299" s="85">
        <v>50.74</v>
      </c>
      <c r="L2299" s="178"/>
      <c r="M2299" s="178"/>
      <c r="N2299" s="178"/>
      <c r="O2299" s="180"/>
      <c r="P2299" s="24"/>
    </row>
    <row r="2300" spans="1:16" ht="24">
      <c r="A2300" s="177" t="s">
        <v>2820</v>
      </c>
      <c r="B2300" s="177" t="s">
        <v>1577</v>
      </c>
      <c r="C2300" s="177">
        <v>19880017</v>
      </c>
      <c r="D2300" s="179">
        <v>19</v>
      </c>
      <c r="E2300" s="179">
        <v>3</v>
      </c>
      <c r="F2300" s="24" t="s">
        <v>120</v>
      </c>
      <c r="G2300" s="24" t="s">
        <v>524</v>
      </c>
      <c r="H2300" s="24">
        <v>3</v>
      </c>
      <c r="I2300" s="24">
        <v>335</v>
      </c>
      <c r="J2300" s="24" t="s">
        <v>1534</v>
      </c>
      <c r="K2300" s="85">
        <v>28.01</v>
      </c>
      <c r="L2300" s="178">
        <v>55.78</v>
      </c>
      <c r="M2300" s="178">
        <f>15+6*D2300/3+6*(E2300/2)/3</f>
        <v>56</v>
      </c>
      <c r="N2300" s="178">
        <f>L2300-M2300</f>
        <v>-0.21999999999999886</v>
      </c>
      <c r="O2300" s="180">
        <f>SUMPRODUCT(TEXT(N2300-{0,5,15,25,35},"0;\0")*{0,2,3,3,7})</f>
        <v>0</v>
      </c>
      <c r="P2300" s="24"/>
    </row>
    <row r="2301" spans="1:16">
      <c r="A2301" s="177" t="s">
        <v>2803</v>
      </c>
      <c r="B2301" s="177"/>
      <c r="C2301" s="177"/>
      <c r="D2301" s="179"/>
      <c r="E2301" s="179"/>
      <c r="F2301" s="24" t="s">
        <v>88</v>
      </c>
      <c r="G2301" s="24" t="s">
        <v>1453</v>
      </c>
      <c r="H2301" s="24">
        <v>6</v>
      </c>
      <c r="I2301" s="24">
        <v>605</v>
      </c>
      <c r="J2301" s="24" t="s">
        <v>1539</v>
      </c>
      <c r="K2301" s="85">
        <v>85.09</v>
      </c>
      <c r="L2301" s="178"/>
      <c r="M2301" s="178"/>
      <c r="N2301" s="178"/>
      <c r="O2301" s="180"/>
      <c r="P2301" s="24"/>
    </row>
    <row r="2302" spans="1:16" ht="24">
      <c r="A2302" s="177" t="s">
        <v>2803</v>
      </c>
      <c r="B2302" s="177"/>
      <c r="C2302" s="177"/>
      <c r="D2302" s="179"/>
      <c r="E2302" s="179"/>
      <c r="F2302" s="24" t="s">
        <v>120</v>
      </c>
      <c r="G2302" s="24" t="s">
        <v>431</v>
      </c>
      <c r="H2302" s="24">
        <v>4</v>
      </c>
      <c r="I2302" s="24">
        <v>438</v>
      </c>
      <c r="J2302" s="24" t="s">
        <v>1557</v>
      </c>
      <c r="K2302" s="85">
        <v>53.04</v>
      </c>
      <c r="L2302" s="178"/>
      <c r="M2302" s="178"/>
      <c r="N2302" s="178"/>
      <c r="O2302" s="180"/>
      <c r="P2302" s="24"/>
    </row>
    <row r="2303" spans="1:16" ht="24">
      <c r="A2303" s="177" t="s">
        <v>2803</v>
      </c>
      <c r="B2303" s="177"/>
      <c r="C2303" s="177"/>
      <c r="D2303" s="179"/>
      <c r="E2303" s="179"/>
      <c r="F2303" s="24" t="s">
        <v>88</v>
      </c>
      <c r="G2303" s="24" t="s">
        <v>1453</v>
      </c>
      <c r="H2303" s="24">
        <v>7</v>
      </c>
      <c r="I2303" s="24">
        <v>705</v>
      </c>
      <c r="J2303" s="24" t="s">
        <v>1578</v>
      </c>
      <c r="K2303" s="85">
        <v>18.440000000000001</v>
      </c>
      <c r="L2303" s="178"/>
      <c r="M2303" s="178"/>
      <c r="N2303" s="178"/>
      <c r="O2303" s="180"/>
      <c r="P2303" s="24"/>
    </row>
    <row r="2304" spans="1:16" ht="24">
      <c r="A2304" s="177" t="s">
        <v>2803</v>
      </c>
      <c r="B2304" s="177" t="s">
        <v>1579</v>
      </c>
      <c r="C2304" s="177">
        <v>19850022</v>
      </c>
      <c r="D2304" s="177">
        <v>13</v>
      </c>
      <c r="E2304" s="177">
        <v>2</v>
      </c>
      <c r="F2304" s="24" t="s">
        <v>88</v>
      </c>
      <c r="G2304" s="24" t="s">
        <v>1453</v>
      </c>
      <c r="H2304" s="24">
        <v>6</v>
      </c>
      <c r="I2304" s="24">
        <v>609</v>
      </c>
      <c r="J2304" s="24" t="s">
        <v>1580</v>
      </c>
      <c r="K2304" s="85">
        <v>60.95</v>
      </c>
      <c r="L2304" s="178">
        <v>42.42</v>
      </c>
      <c r="M2304" s="178">
        <f>15+6*D2304/3+6*(E2304/2)/3</f>
        <v>43</v>
      </c>
      <c r="N2304" s="178">
        <f>L2304-M2304</f>
        <v>-0.57999999999999829</v>
      </c>
      <c r="O2304" s="180">
        <f>SUMPRODUCT(TEXT(N2304-{0,5,15,25,35},"0;\0")*{0,2,3,3,7})</f>
        <v>0</v>
      </c>
      <c r="P2304" s="24"/>
    </row>
    <row r="2305" spans="1:16">
      <c r="A2305" s="177" t="s">
        <v>2803</v>
      </c>
      <c r="B2305" s="177"/>
      <c r="C2305" s="177"/>
      <c r="D2305" s="177"/>
      <c r="E2305" s="177"/>
      <c r="F2305" s="24" t="s">
        <v>88</v>
      </c>
      <c r="G2305" s="24" t="s">
        <v>1453</v>
      </c>
      <c r="H2305" s="24">
        <v>5</v>
      </c>
      <c r="I2305" s="24">
        <v>507</v>
      </c>
      <c r="J2305" s="24" t="s">
        <v>1574</v>
      </c>
      <c r="K2305" s="85">
        <v>46.11</v>
      </c>
      <c r="L2305" s="178"/>
      <c r="M2305" s="178"/>
      <c r="N2305" s="178"/>
      <c r="O2305" s="180"/>
      <c r="P2305" s="24"/>
    </row>
    <row r="2306" spans="1:16">
      <c r="A2306" s="177" t="s">
        <v>2803</v>
      </c>
      <c r="B2306" s="177"/>
      <c r="C2306" s="177"/>
      <c r="D2306" s="177"/>
      <c r="E2306" s="177"/>
      <c r="F2306" s="24" t="s">
        <v>120</v>
      </c>
      <c r="G2306" s="24" t="s">
        <v>431</v>
      </c>
      <c r="H2306" s="24">
        <v>4</v>
      </c>
      <c r="I2306" s="24">
        <v>435</v>
      </c>
      <c r="J2306" s="24" t="s">
        <v>1566</v>
      </c>
      <c r="K2306" s="85">
        <v>28.01</v>
      </c>
      <c r="L2306" s="178"/>
      <c r="M2306" s="178"/>
      <c r="N2306" s="178"/>
      <c r="O2306" s="180"/>
      <c r="P2306" s="24"/>
    </row>
    <row r="2307" spans="1:16" ht="24">
      <c r="A2307" s="179" t="s">
        <v>2803</v>
      </c>
      <c r="B2307" s="179" t="s">
        <v>1581</v>
      </c>
      <c r="C2307" s="179">
        <v>19900032</v>
      </c>
      <c r="D2307" s="179">
        <v>9</v>
      </c>
      <c r="E2307" s="179">
        <v>2</v>
      </c>
      <c r="F2307" s="24" t="s">
        <v>88</v>
      </c>
      <c r="G2307" s="24" t="s">
        <v>1453</v>
      </c>
      <c r="H2307" s="24">
        <v>6</v>
      </c>
      <c r="I2307" s="24">
        <v>609</v>
      </c>
      <c r="J2307" s="24" t="s">
        <v>1580</v>
      </c>
      <c r="K2307" s="85">
        <v>60.95</v>
      </c>
      <c r="L2307" s="178">
        <v>34.4</v>
      </c>
      <c r="M2307" s="178">
        <f>15+6*D2307/3+6*(E2307/2)/3</f>
        <v>35</v>
      </c>
      <c r="N2307" s="178">
        <f>L2307-M2307</f>
        <v>-0.60000000000000142</v>
      </c>
      <c r="O2307" s="180">
        <f>SUMPRODUCT(TEXT(N2307-{0,5,15,25,35},"0;\0")*{0,2,3,3,7})</f>
        <v>0</v>
      </c>
      <c r="P2307" s="24"/>
    </row>
    <row r="2308" spans="1:16" ht="24">
      <c r="A2308" s="179" t="s">
        <v>2803</v>
      </c>
      <c r="B2308" s="179"/>
      <c r="C2308" s="179"/>
      <c r="D2308" s="179"/>
      <c r="E2308" s="179"/>
      <c r="F2308" s="24" t="s">
        <v>88</v>
      </c>
      <c r="G2308" s="24" t="s">
        <v>1453</v>
      </c>
      <c r="H2308" s="24">
        <v>7</v>
      </c>
      <c r="I2308" s="24">
        <v>711</v>
      </c>
      <c r="J2308" s="24" t="s">
        <v>1570</v>
      </c>
      <c r="K2308" s="85">
        <v>18.440000000000001</v>
      </c>
      <c r="L2308" s="178"/>
      <c r="M2308" s="178"/>
      <c r="N2308" s="178"/>
      <c r="O2308" s="180"/>
      <c r="P2308" s="24"/>
    </row>
    <row r="2309" spans="1:16" ht="24">
      <c r="A2309" s="179" t="s">
        <v>2803</v>
      </c>
      <c r="B2309" s="179"/>
      <c r="C2309" s="179"/>
      <c r="D2309" s="179"/>
      <c r="E2309" s="179"/>
      <c r="F2309" s="24" t="s">
        <v>120</v>
      </c>
      <c r="G2309" s="24" t="s">
        <v>431</v>
      </c>
      <c r="H2309" s="24">
        <v>3</v>
      </c>
      <c r="I2309" s="24">
        <v>346</v>
      </c>
      <c r="J2309" s="24" t="s">
        <v>1582</v>
      </c>
      <c r="K2309" s="85">
        <v>25.81</v>
      </c>
      <c r="L2309" s="178"/>
      <c r="M2309" s="178"/>
      <c r="N2309" s="178"/>
      <c r="O2309" s="180"/>
      <c r="P2309" s="24"/>
    </row>
    <row r="2310" spans="1:16" ht="24">
      <c r="A2310" s="179" t="s">
        <v>2803</v>
      </c>
      <c r="B2310" s="179"/>
      <c r="C2310" s="179"/>
      <c r="D2310" s="179"/>
      <c r="E2310" s="179"/>
      <c r="F2310" s="24" t="s">
        <v>120</v>
      </c>
      <c r="G2310" s="24" t="s">
        <v>431</v>
      </c>
      <c r="H2310" s="24">
        <v>4</v>
      </c>
      <c r="I2310" s="24">
        <v>438</v>
      </c>
      <c r="J2310" s="24" t="s">
        <v>1557</v>
      </c>
      <c r="K2310" s="85">
        <v>53.04</v>
      </c>
      <c r="L2310" s="178"/>
      <c r="M2310" s="178"/>
      <c r="N2310" s="178"/>
      <c r="O2310" s="180"/>
      <c r="P2310" s="24"/>
    </row>
    <row r="2311" spans="1:16" ht="24">
      <c r="A2311" s="179" t="s">
        <v>2803</v>
      </c>
      <c r="B2311" s="179" t="s">
        <v>1583</v>
      </c>
      <c r="C2311" s="179">
        <v>19940066</v>
      </c>
      <c r="D2311" s="179">
        <v>25</v>
      </c>
      <c r="E2311" s="179">
        <v>4</v>
      </c>
      <c r="F2311" s="24" t="s">
        <v>88</v>
      </c>
      <c r="G2311" s="24" t="s">
        <v>1453</v>
      </c>
      <c r="H2311" s="24">
        <v>6</v>
      </c>
      <c r="I2311" s="24">
        <v>609</v>
      </c>
      <c r="J2311" s="24" t="s">
        <v>1580</v>
      </c>
      <c r="K2311" s="85">
        <v>60.95</v>
      </c>
      <c r="L2311" s="178">
        <v>71.72999999999999</v>
      </c>
      <c r="M2311" s="178">
        <f>15+6*D2311/3+6*(E2311/2)/3</f>
        <v>69</v>
      </c>
      <c r="N2311" s="178">
        <f>L2311-M2311</f>
        <v>2.7299999999999898</v>
      </c>
      <c r="O2311" s="180">
        <f>SUMPRODUCT(TEXT(N2311-{0,5,15,25,35},"0;\0")*{0,2,3,3,7})</f>
        <v>0</v>
      </c>
      <c r="P2311" s="24"/>
    </row>
    <row r="2312" spans="1:16" ht="24">
      <c r="A2312" s="179" t="s">
        <v>2821</v>
      </c>
      <c r="B2312" s="179"/>
      <c r="C2312" s="179"/>
      <c r="D2312" s="179"/>
      <c r="E2312" s="179"/>
      <c r="F2312" s="24" t="s">
        <v>88</v>
      </c>
      <c r="G2312" s="24" t="s">
        <v>1453</v>
      </c>
      <c r="H2312" s="24">
        <v>6</v>
      </c>
      <c r="I2312" s="24">
        <v>610</v>
      </c>
      <c r="J2312" s="24" t="s">
        <v>1584</v>
      </c>
      <c r="K2312" s="85">
        <v>61.98</v>
      </c>
      <c r="L2312" s="178"/>
      <c r="M2312" s="178"/>
      <c r="N2312" s="178"/>
      <c r="O2312" s="180"/>
      <c r="P2312" s="24"/>
    </row>
    <row r="2313" spans="1:16" ht="24">
      <c r="A2313" s="179" t="s">
        <v>2821</v>
      </c>
      <c r="B2313" s="179"/>
      <c r="C2313" s="179"/>
      <c r="D2313" s="179"/>
      <c r="E2313" s="179"/>
      <c r="F2313" s="24" t="s">
        <v>88</v>
      </c>
      <c r="G2313" s="24" t="s">
        <v>1453</v>
      </c>
      <c r="H2313" s="24">
        <v>6</v>
      </c>
      <c r="I2313" s="24">
        <v>611</v>
      </c>
      <c r="J2313" s="24" t="s">
        <v>1585</v>
      </c>
      <c r="K2313" s="85">
        <v>19.54</v>
      </c>
      <c r="L2313" s="178"/>
      <c r="M2313" s="178"/>
      <c r="N2313" s="178"/>
      <c r="O2313" s="180"/>
      <c r="P2313" s="24"/>
    </row>
    <row r="2314" spans="1:16">
      <c r="A2314" s="179" t="s">
        <v>2821</v>
      </c>
      <c r="B2314" s="179"/>
      <c r="C2314" s="179"/>
      <c r="D2314" s="179"/>
      <c r="E2314" s="179"/>
      <c r="F2314" s="24" t="s">
        <v>88</v>
      </c>
      <c r="G2314" s="24" t="s">
        <v>1453</v>
      </c>
      <c r="H2314" s="24">
        <v>6</v>
      </c>
      <c r="I2314" s="24">
        <v>617</v>
      </c>
      <c r="J2314" s="24" t="s">
        <v>1490</v>
      </c>
      <c r="K2314" s="85">
        <v>43.84</v>
      </c>
      <c r="L2314" s="178"/>
      <c r="M2314" s="178"/>
      <c r="N2314" s="178"/>
      <c r="O2314" s="180"/>
      <c r="P2314" s="24"/>
    </row>
    <row r="2315" spans="1:16" ht="24">
      <c r="A2315" s="179" t="s">
        <v>2821</v>
      </c>
      <c r="B2315" s="179"/>
      <c r="C2315" s="179"/>
      <c r="D2315" s="179"/>
      <c r="E2315" s="179"/>
      <c r="F2315" s="24" t="s">
        <v>120</v>
      </c>
      <c r="G2315" s="24" t="s">
        <v>431</v>
      </c>
      <c r="H2315" s="24">
        <v>3</v>
      </c>
      <c r="I2315" s="24">
        <v>346</v>
      </c>
      <c r="J2315" s="24" t="s">
        <v>1582</v>
      </c>
      <c r="K2315" s="85">
        <v>25.81</v>
      </c>
      <c r="L2315" s="178"/>
      <c r="M2315" s="178"/>
      <c r="N2315" s="178"/>
      <c r="O2315" s="180"/>
      <c r="P2315" s="24"/>
    </row>
    <row r="2316" spans="1:16">
      <c r="A2316" s="179" t="s">
        <v>2821</v>
      </c>
      <c r="B2316" s="179"/>
      <c r="C2316" s="179"/>
      <c r="D2316" s="179"/>
      <c r="E2316" s="179"/>
      <c r="F2316" s="24" t="s">
        <v>120</v>
      </c>
      <c r="G2316" s="24" t="s">
        <v>431</v>
      </c>
      <c r="H2316" s="24">
        <v>3</v>
      </c>
      <c r="I2316" s="24">
        <v>343</v>
      </c>
      <c r="J2316" s="24" t="s">
        <v>1586</v>
      </c>
      <c r="K2316" s="85">
        <v>25.81</v>
      </c>
      <c r="L2316" s="178"/>
      <c r="M2316" s="178"/>
      <c r="N2316" s="178"/>
      <c r="O2316" s="180"/>
      <c r="P2316" s="24"/>
    </row>
    <row r="2317" spans="1:16" ht="24">
      <c r="A2317" s="177" t="s">
        <v>2821</v>
      </c>
      <c r="B2317" s="177" t="s">
        <v>1587</v>
      </c>
      <c r="C2317" s="177">
        <v>20010056</v>
      </c>
      <c r="D2317" s="177">
        <v>10</v>
      </c>
      <c r="E2317" s="177">
        <v>4</v>
      </c>
      <c r="F2317" s="24" t="s">
        <v>88</v>
      </c>
      <c r="G2317" s="24" t="s">
        <v>1453</v>
      </c>
      <c r="H2317" s="24">
        <v>7</v>
      </c>
      <c r="I2317" s="24">
        <v>707</v>
      </c>
      <c r="J2317" s="24" t="s">
        <v>1588</v>
      </c>
      <c r="K2317" s="85">
        <v>96.14</v>
      </c>
      <c r="L2317" s="178">
        <v>38.339999999999996</v>
      </c>
      <c r="M2317" s="178">
        <f>15+6*D2317/3+6*(E2317/2)/3</f>
        <v>39</v>
      </c>
      <c r="N2317" s="178">
        <f>L2317-M2317</f>
        <v>-0.66000000000000369</v>
      </c>
      <c r="O2317" s="180">
        <f>SUMPRODUCT(TEXT(N2317-{0,5,15,25,35},"0;\0")*{0,2,3,3,7})</f>
        <v>0</v>
      </c>
      <c r="P2317" s="24"/>
    </row>
    <row r="2318" spans="1:16">
      <c r="A2318" s="177" t="s">
        <v>2822</v>
      </c>
      <c r="B2318" s="177"/>
      <c r="C2318" s="177"/>
      <c r="D2318" s="177"/>
      <c r="E2318" s="177"/>
      <c r="F2318" s="24" t="s">
        <v>88</v>
      </c>
      <c r="G2318" s="24" t="s">
        <v>1453</v>
      </c>
      <c r="H2318" s="24">
        <v>5</v>
      </c>
      <c r="I2318" s="24">
        <v>506</v>
      </c>
      <c r="J2318" s="24" t="s">
        <v>1589</v>
      </c>
      <c r="K2318" s="85">
        <v>50.74</v>
      </c>
      <c r="L2318" s="178"/>
      <c r="M2318" s="178"/>
      <c r="N2318" s="178"/>
      <c r="O2318" s="180"/>
      <c r="P2318" s="24"/>
    </row>
    <row r="2319" spans="1:16">
      <c r="A2319" s="177" t="s">
        <v>2822</v>
      </c>
      <c r="B2319" s="177"/>
      <c r="C2319" s="177"/>
      <c r="D2319" s="177"/>
      <c r="E2319" s="177"/>
      <c r="F2319" s="24" t="s">
        <v>120</v>
      </c>
      <c r="G2319" s="24" t="s">
        <v>431</v>
      </c>
      <c r="H2319" s="24">
        <v>3</v>
      </c>
      <c r="I2319" s="24">
        <v>343</v>
      </c>
      <c r="J2319" s="24" t="s">
        <v>1586</v>
      </c>
      <c r="K2319" s="85">
        <v>25.81</v>
      </c>
      <c r="L2319" s="178"/>
      <c r="M2319" s="178"/>
      <c r="N2319" s="178"/>
      <c r="O2319" s="180"/>
      <c r="P2319" s="24"/>
    </row>
    <row r="2320" spans="1:16" ht="24">
      <c r="A2320" s="177" t="s">
        <v>2822</v>
      </c>
      <c r="B2320" s="177" t="s">
        <v>1590</v>
      </c>
      <c r="C2320" s="177">
        <v>20020012</v>
      </c>
      <c r="D2320" s="177">
        <v>4</v>
      </c>
      <c r="E2320" s="177">
        <v>4</v>
      </c>
      <c r="F2320" s="24" t="s">
        <v>88</v>
      </c>
      <c r="G2320" s="24" t="s">
        <v>1453</v>
      </c>
      <c r="H2320" s="24">
        <v>6</v>
      </c>
      <c r="I2320" s="24">
        <v>610</v>
      </c>
      <c r="J2320" s="24" t="s">
        <v>1584</v>
      </c>
      <c r="K2320" s="85">
        <v>61.98</v>
      </c>
      <c r="L2320" s="178">
        <v>27</v>
      </c>
      <c r="M2320" s="178">
        <f>15+6*D2320/3+6*(E2320/2)/3</f>
        <v>27</v>
      </c>
      <c r="N2320" s="178">
        <f>L2320-M2320</f>
        <v>0</v>
      </c>
      <c r="O2320" s="180">
        <f>SUMPRODUCT(TEXT(N2320-{0,5,15,25,35},"0;\0")*{0,2,3,3,7})</f>
        <v>0</v>
      </c>
      <c r="P2320" s="24"/>
    </row>
    <row r="2321" spans="1:16">
      <c r="A2321" s="177" t="s">
        <v>2820</v>
      </c>
      <c r="B2321" s="177"/>
      <c r="C2321" s="177"/>
      <c r="D2321" s="177"/>
      <c r="E2321" s="177"/>
      <c r="F2321" s="24" t="s">
        <v>88</v>
      </c>
      <c r="G2321" s="24" t="s">
        <v>1453</v>
      </c>
      <c r="H2321" s="24">
        <v>8</v>
      </c>
      <c r="I2321" s="24">
        <v>805</v>
      </c>
      <c r="J2321" s="24" t="s">
        <v>1505</v>
      </c>
      <c r="K2321" s="85">
        <v>18.440000000000001</v>
      </c>
      <c r="L2321" s="178"/>
      <c r="M2321" s="178"/>
      <c r="N2321" s="178"/>
      <c r="O2321" s="180"/>
      <c r="P2321" s="24"/>
    </row>
    <row r="2322" spans="1:16">
      <c r="A2322" s="177" t="s">
        <v>2820</v>
      </c>
      <c r="B2322" s="177"/>
      <c r="C2322" s="177"/>
      <c r="D2322" s="177"/>
      <c r="E2322" s="177"/>
      <c r="F2322" s="24" t="s">
        <v>120</v>
      </c>
      <c r="G2322" s="24" t="s">
        <v>431</v>
      </c>
      <c r="H2322" s="24">
        <v>3</v>
      </c>
      <c r="I2322" s="24">
        <v>343</v>
      </c>
      <c r="J2322" s="24" t="s">
        <v>1586</v>
      </c>
      <c r="K2322" s="85">
        <v>25.81</v>
      </c>
      <c r="L2322" s="178"/>
      <c r="M2322" s="178"/>
      <c r="N2322" s="178"/>
      <c r="O2322" s="180"/>
      <c r="P2322" s="24"/>
    </row>
    <row r="2323" spans="1:16" ht="24">
      <c r="A2323" s="177" t="s">
        <v>2820</v>
      </c>
      <c r="B2323" s="177" t="s">
        <v>1591</v>
      </c>
      <c r="C2323" s="177">
        <v>19890017</v>
      </c>
      <c r="D2323" s="177">
        <v>21</v>
      </c>
      <c r="E2323" s="177">
        <v>3</v>
      </c>
      <c r="F2323" s="24" t="s">
        <v>88</v>
      </c>
      <c r="G2323" s="24" t="s">
        <v>1453</v>
      </c>
      <c r="H2323" s="24">
        <v>6</v>
      </c>
      <c r="I2323" s="24">
        <v>610</v>
      </c>
      <c r="J2323" s="24" t="s">
        <v>1584</v>
      </c>
      <c r="K2323" s="85">
        <v>61.98</v>
      </c>
      <c r="L2323" s="177">
        <v>59.11</v>
      </c>
      <c r="M2323" s="178">
        <f>15+6*D2323/3+6*(E2323/2)/3</f>
        <v>60</v>
      </c>
      <c r="N2323" s="178">
        <f>L2323-M2323</f>
        <v>-0.89000000000000057</v>
      </c>
      <c r="O2323" s="180">
        <f>SUMPRODUCT(TEXT(N2323-{0,5,15,25,35},"0;\0")*{0,2,3,3,7})</f>
        <v>0</v>
      </c>
      <c r="P2323" s="24"/>
    </row>
    <row r="2324" spans="1:16">
      <c r="A2324" s="177" t="s">
        <v>2823</v>
      </c>
      <c r="B2324" s="177"/>
      <c r="C2324" s="177"/>
      <c r="D2324" s="177"/>
      <c r="E2324" s="177"/>
      <c r="F2324" s="24" t="s">
        <v>120</v>
      </c>
      <c r="G2324" s="24" t="s">
        <v>431</v>
      </c>
      <c r="H2324" s="24">
        <v>3</v>
      </c>
      <c r="I2324" s="24">
        <v>344</v>
      </c>
      <c r="J2324" s="24" t="s">
        <v>1592</v>
      </c>
      <c r="K2324" s="85">
        <v>25.8</v>
      </c>
      <c r="L2324" s="177"/>
      <c r="M2324" s="178"/>
      <c r="N2324" s="178"/>
      <c r="O2324" s="180"/>
      <c r="P2324" s="24"/>
    </row>
    <row r="2325" spans="1:16">
      <c r="A2325" s="177" t="s">
        <v>2823</v>
      </c>
      <c r="B2325" s="177"/>
      <c r="C2325" s="177"/>
      <c r="D2325" s="177"/>
      <c r="E2325" s="177"/>
      <c r="F2325" s="24" t="s">
        <v>88</v>
      </c>
      <c r="G2325" s="24" t="s">
        <v>1453</v>
      </c>
      <c r="H2325" s="24">
        <v>5</v>
      </c>
      <c r="I2325" s="24">
        <v>505</v>
      </c>
      <c r="J2325" s="24" t="s">
        <v>1561</v>
      </c>
      <c r="K2325" s="85">
        <v>18.43</v>
      </c>
      <c r="L2325" s="177"/>
      <c r="M2325" s="178"/>
      <c r="N2325" s="178"/>
      <c r="O2325" s="180"/>
      <c r="P2325" s="24"/>
    </row>
    <row r="2326" spans="1:16" ht="24">
      <c r="A2326" s="177" t="s">
        <v>2823</v>
      </c>
      <c r="B2326" s="177"/>
      <c r="C2326" s="177"/>
      <c r="D2326" s="177"/>
      <c r="E2326" s="177"/>
      <c r="F2326" s="24" t="s">
        <v>88</v>
      </c>
      <c r="G2326" s="24" t="s">
        <v>1453</v>
      </c>
      <c r="H2326" s="24">
        <v>8</v>
      </c>
      <c r="I2326" s="24">
        <v>802</v>
      </c>
      <c r="J2326" s="24" t="s">
        <v>1519</v>
      </c>
      <c r="K2326" s="85">
        <v>39.54</v>
      </c>
      <c r="L2326" s="177"/>
      <c r="M2326" s="178"/>
      <c r="N2326" s="178"/>
      <c r="O2326" s="180"/>
      <c r="P2326" s="24"/>
    </row>
    <row r="2327" spans="1:16" ht="24">
      <c r="A2327" s="177" t="s">
        <v>2823</v>
      </c>
      <c r="B2327" s="177"/>
      <c r="C2327" s="177"/>
      <c r="D2327" s="177"/>
      <c r="E2327" s="177"/>
      <c r="F2327" s="24" t="s">
        <v>88</v>
      </c>
      <c r="G2327" s="24" t="s">
        <v>1453</v>
      </c>
      <c r="H2327" s="24">
        <v>3</v>
      </c>
      <c r="I2327" s="24">
        <v>301</v>
      </c>
      <c r="J2327" s="24" t="s">
        <v>1530</v>
      </c>
      <c r="K2327" s="85">
        <v>61.98</v>
      </c>
      <c r="L2327" s="177"/>
      <c r="M2327" s="178"/>
      <c r="N2327" s="178"/>
      <c r="O2327" s="180"/>
      <c r="P2327" s="24"/>
    </row>
    <row r="2328" spans="1:16" ht="24">
      <c r="A2328" s="177" t="s">
        <v>2823</v>
      </c>
      <c r="B2328" s="177" t="s">
        <v>1593</v>
      </c>
      <c r="C2328" s="177">
        <v>20040023</v>
      </c>
      <c r="D2328" s="179">
        <v>6</v>
      </c>
      <c r="E2328" s="179">
        <v>3</v>
      </c>
      <c r="F2328" s="24" t="s">
        <v>88</v>
      </c>
      <c r="G2328" s="24" t="s">
        <v>1453</v>
      </c>
      <c r="H2328" s="24">
        <v>6</v>
      </c>
      <c r="I2328" s="24">
        <v>611</v>
      </c>
      <c r="J2328" s="24" t="s">
        <v>1585</v>
      </c>
      <c r="K2328" s="85">
        <v>19.54</v>
      </c>
      <c r="L2328" s="178">
        <v>30</v>
      </c>
      <c r="M2328" s="178">
        <f>15+6*D2328/3+6*(E2328/2)/3</f>
        <v>30</v>
      </c>
      <c r="N2328" s="178">
        <f>L2328-M2328</f>
        <v>0</v>
      </c>
      <c r="O2328" s="180">
        <f>SUMPRODUCT(TEXT(N2328-{0,5,15,25,35},"0;\0")*{0,2,3,3,7})</f>
        <v>0</v>
      </c>
      <c r="P2328" s="24"/>
    </row>
    <row r="2329" spans="1:16" ht="24">
      <c r="A2329" s="177" t="s">
        <v>2823</v>
      </c>
      <c r="B2329" s="177"/>
      <c r="C2329" s="177"/>
      <c r="D2329" s="179"/>
      <c r="E2329" s="179"/>
      <c r="F2329" s="24" t="s">
        <v>88</v>
      </c>
      <c r="G2329" s="24" t="s">
        <v>1453</v>
      </c>
      <c r="H2329" s="24">
        <v>7</v>
      </c>
      <c r="I2329" s="24">
        <v>701</v>
      </c>
      <c r="J2329" s="24" t="s">
        <v>1474</v>
      </c>
      <c r="K2329" s="85">
        <v>168.79</v>
      </c>
      <c r="L2329" s="178"/>
      <c r="M2329" s="178"/>
      <c r="N2329" s="178"/>
      <c r="O2329" s="180"/>
      <c r="P2329" s="24"/>
    </row>
    <row r="2330" spans="1:16">
      <c r="A2330" s="177" t="s">
        <v>2823</v>
      </c>
      <c r="B2330" s="177"/>
      <c r="C2330" s="177"/>
      <c r="D2330" s="179"/>
      <c r="E2330" s="179"/>
      <c r="F2330" s="24" t="s">
        <v>120</v>
      </c>
      <c r="G2330" s="24" t="s">
        <v>431</v>
      </c>
      <c r="H2330" s="24">
        <v>4</v>
      </c>
      <c r="I2330" s="24">
        <v>442</v>
      </c>
      <c r="J2330" s="24" t="s">
        <v>1456</v>
      </c>
      <c r="K2330" s="85">
        <v>47.72</v>
      </c>
      <c r="L2330" s="178"/>
      <c r="M2330" s="178"/>
      <c r="N2330" s="178"/>
      <c r="O2330" s="180"/>
      <c r="P2330" s="24"/>
    </row>
    <row r="2331" spans="1:16">
      <c r="A2331" s="177" t="s">
        <v>2823</v>
      </c>
      <c r="B2331" s="177" t="s">
        <v>1594</v>
      </c>
      <c r="C2331" s="177">
        <v>20070010</v>
      </c>
      <c r="D2331" s="179">
        <v>17</v>
      </c>
      <c r="E2331" s="179">
        <v>3</v>
      </c>
      <c r="F2331" s="24" t="s">
        <v>88</v>
      </c>
      <c r="G2331" s="24" t="s">
        <v>1453</v>
      </c>
      <c r="H2331" s="24">
        <v>7</v>
      </c>
      <c r="I2331" s="24">
        <v>702</v>
      </c>
      <c r="J2331" s="24" t="s">
        <v>1595</v>
      </c>
      <c r="K2331" s="85">
        <v>39.54</v>
      </c>
      <c r="L2331" s="178">
        <v>51.83</v>
      </c>
      <c r="M2331" s="178">
        <f>15+6*D2331/3+6*(E2331/2)/3</f>
        <v>52</v>
      </c>
      <c r="N2331" s="178">
        <f>L2331-M2331</f>
        <v>-0.17000000000000171</v>
      </c>
      <c r="O2331" s="180">
        <f>SUMPRODUCT(TEXT(N2331-{0,5,15,25,35},"0;\0")*{0,2,3,3,7})</f>
        <v>0</v>
      </c>
      <c r="P2331" s="24"/>
    </row>
    <row r="2332" spans="1:16">
      <c r="A2332" s="177" t="s">
        <v>2823</v>
      </c>
      <c r="B2332" s="177"/>
      <c r="C2332" s="177"/>
      <c r="D2332" s="179"/>
      <c r="E2332" s="179"/>
      <c r="F2332" s="24" t="s">
        <v>88</v>
      </c>
      <c r="G2332" s="24" t="s">
        <v>1453</v>
      </c>
      <c r="H2332" s="24">
        <v>6</v>
      </c>
      <c r="I2332" s="24">
        <v>604</v>
      </c>
      <c r="J2332" s="24" t="s">
        <v>1548</v>
      </c>
      <c r="K2332" s="85">
        <v>39.54</v>
      </c>
      <c r="L2332" s="178"/>
      <c r="M2332" s="178"/>
      <c r="N2332" s="178"/>
      <c r="O2332" s="180"/>
      <c r="P2332" s="24"/>
    </row>
    <row r="2333" spans="1:16" ht="24">
      <c r="A2333" s="177" t="s">
        <v>2823</v>
      </c>
      <c r="B2333" s="177"/>
      <c r="C2333" s="177"/>
      <c r="D2333" s="179"/>
      <c r="E2333" s="179"/>
      <c r="F2333" s="24" t="s">
        <v>120</v>
      </c>
      <c r="G2333" s="24" t="s">
        <v>431</v>
      </c>
      <c r="H2333" s="24">
        <v>4</v>
      </c>
      <c r="I2333" s="24">
        <v>438</v>
      </c>
      <c r="J2333" s="24" t="s">
        <v>1557</v>
      </c>
      <c r="K2333" s="85">
        <v>53.04</v>
      </c>
      <c r="L2333" s="178"/>
      <c r="M2333" s="178"/>
      <c r="N2333" s="178"/>
      <c r="O2333" s="180"/>
      <c r="P2333" s="24"/>
    </row>
    <row r="2334" spans="1:16">
      <c r="A2334" s="177" t="s">
        <v>2823</v>
      </c>
      <c r="B2334" s="177"/>
      <c r="C2334" s="177"/>
      <c r="D2334" s="179"/>
      <c r="E2334" s="179"/>
      <c r="F2334" s="24" t="s">
        <v>88</v>
      </c>
      <c r="G2334" s="24" t="s">
        <v>1453</v>
      </c>
      <c r="H2334" s="24">
        <v>5</v>
      </c>
      <c r="I2334" s="24">
        <v>506</v>
      </c>
      <c r="J2334" s="24" t="s">
        <v>1589</v>
      </c>
      <c r="K2334" s="85">
        <v>50.74</v>
      </c>
      <c r="L2334" s="178"/>
      <c r="M2334" s="178"/>
      <c r="N2334" s="178"/>
      <c r="O2334" s="180"/>
      <c r="P2334" s="24"/>
    </row>
    <row r="2335" spans="1:16">
      <c r="A2335" s="177" t="s">
        <v>2823</v>
      </c>
      <c r="B2335" s="177"/>
      <c r="C2335" s="177"/>
      <c r="D2335" s="179"/>
      <c r="E2335" s="179"/>
      <c r="F2335" s="24" t="s">
        <v>88</v>
      </c>
      <c r="G2335" s="24" t="s">
        <v>1453</v>
      </c>
      <c r="H2335" s="24">
        <v>3</v>
      </c>
      <c r="I2335" s="24">
        <v>308</v>
      </c>
      <c r="J2335" s="24" t="s">
        <v>1596</v>
      </c>
      <c r="K2335" s="85">
        <v>24.67</v>
      </c>
      <c r="L2335" s="178"/>
      <c r="M2335" s="178"/>
      <c r="N2335" s="178"/>
      <c r="O2335" s="180"/>
      <c r="P2335" s="24"/>
    </row>
    <row r="2336" spans="1:16">
      <c r="A2336" s="177" t="s">
        <v>2823</v>
      </c>
      <c r="B2336" s="177" t="s">
        <v>1597</v>
      </c>
      <c r="C2336" s="177">
        <v>20060053</v>
      </c>
      <c r="D2336" s="177">
        <v>0</v>
      </c>
      <c r="E2336" s="177">
        <v>2</v>
      </c>
      <c r="F2336" s="24" t="s">
        <v>88</v>
      </c>
      <c r="G2336" s="24" t="s">
        <v>1453</v>
      </c>
      <c r="H2336" s="24">
        <v>7</v>
      </c>
      <c r="I2336" s="24">
        <v>704</v>
      </c>
      <c r="J2336" s="24" t="s">
        <v>1598</v>
      </c>
      <c r="K2336" s="85">
        <v>21.74</v>
      </c>
      <c r="L2336" s="177">
        <v>17</v>
      </c>
      <c r="M2336" s="178">
        <f>15+6*D2336/3+6*(E2336/2)/3</f>
        <v>17</v>
      </c>
      <c r="N2336" s="178">
        <f>L2336-M2336</f>
        <v>0</v>
      </c>
      <c r="O2336" s="180">
        <f>SUMPRODUCT(TEXT(N2336-{0,5,15,25,35},"0;\0")*{0,2,3,3,7})</f>
        <v>0</v>
      </c>
      <c r="P2336" s="24"/>
    </row>
    <row r="2337" spans="1:16">
      <c r="A2337" s="177" t="s">
        <v>2823</v>
      </c>
      <c r="B2337" s="177"/>
      <c r="C2337" s="177"/>
      <c r="D2337" s="177"/>
      <c r="E2337" s="177"/>
      <c r="F2337" s="24" t="s">
        <v>88</v>
      </c>
      <c r="G2337" s="24" t="s">
        <v>1453</v>
      </c>
      <c r="H2337" s="24">
        <v>8</v>
      </c>
      <c r="I2337" s="24">
        <v>805</v>
      </c>
      <c r="J2337" s="24" t="s">
        <v>1505</v>
      </c>
      <c r="K2337" s="85">
        <v>18.440000000000001</v>
      </c>
      <c r="L2337" s="177"/>
      <c r="M2337" s="178"/>
      <c r="N2337" s="178"/>
      <c r="O2337" s="180"/>
      <c r="P2337" s="24"/>
    </row>
    <row r="2338" spans="1:16">
      <c r="A2338" s="177" t="s">
        <v>2823</v>
      </c>
      <c r="B2338" s="177"/>
      <c r="C2338" s="177"/>
      <c r="D2338" s="177"/>
      <c r="E2338" s="177"/>
      <c r="F2338" s="24" t="s">
        <v>120</v>
      </c>
      <c r="G2338" s="24" t="s">
        <v>431</v>
      </c>
      <c r="H2338" s="24">
        <v>3</v>
      </c>
      <c r="I2338" s="24">
        <v>339</v>
      </c>
      <c r="J2338" s="24" t="s">
        <v>1526</v>
      </c>
      <c r="K2338" s="85">
        <v>25.81</v>
      </c>
      <c r="L2338" s="177"/>
      <c r="M2338" s="178"/>
      <c r="N2338" s="178"/>
      <c r="O2338" s="180"/>
      <c r="P2338" s="24"/>
    </row>
    <row r="2339" spans="1:16">
      <c r="A2339" s="177" t="s">
        <v>2823</v>
      </c>
      <c r="B2339" s="177" t="s">
        <v>1599</v>
      </c>
      <c r="C2339" s="177">
        <v>19940022</v>
      </c>
      <c r="D2339" s="179">
        <v>26</v>
      </c>
      <c r="E2339" s="179">
        <v>4</v>
      </c>
      <c r="F2339" s="24" t="s">
        <v>88</v>
      </c>
      <c r="G2339" s="24" t="s">
        <v>1453</v>
      </c>
      <c r="H2339" s="24">
        <v>7</v>
      </c>
      <c r="I2339" s="24">
        <v>704</v>
      </c>
      <c r="J2339" s="24" t="s">
        <v>1598</v>
      </c>
      <c r="K2339" s="85">
        <v>21.74</v>
      </c>
      <c r="L2339" s="177">
        <v>70.999999999999986</v>
      </c>
      <c r="M2339" s="178">
        <f>15+6*D2339/3+6*(E2339/2)/3</f>
        <v>71</v>
      </c>
      <c r="N2339" s="178">
        <f>L2339-M2339</f>
        <v>0</v>
      </c>
      <c r="O2339" s="180">
        <f>SUMPRODUCT(TEXT(N2339-{0,5,15,25,35},"0;\0")*{0,2,3,3,7})</f>
        <v>0</v>
      </c>
      <c r="P2339" s="24"/>
    </row>
    <row r="2340" spans="1:16">
      <c r="A2340" s="177" t="s">
        <v>2824</v>
      </c>
      <c r="B2340" s="177"/>
      <c r="C2340" s="177"/>
      <c r="D2340" s="179"/>
      <c r="E2340" s="179"/>
      <c r="F2340" s="24" t="s">
        <v>88</v>
      </c>
      <c r="G2340" s="24" t="s">
        <v>1453</v>
      </c>
      <c r="H2340" s="24">
        <v>5</v>
      </c>
      <c r="I2340" s="24">
        <v>506</v>
      </c>
      <c r="J2340" s="24" t="s">
        <v>1589</v>
      </c>
      <c r="K2340" s="85">
        <v>50.74</v>
      </c>
      <c r="L2340" s="177"/>
      <c r="M2340" s="178"/>
      <c r="N2340" s="178"/>
      <c r="O2340" s="180"/>
      <c r="P2340" s="24"/>
    </row>
    <row r="2341" spans="1:16" ht="24">
      <c r="A2341" s="177" t="s">
        <v>2824</v>
      </c>
      <c r="B2341" s="177"/>
      <c r="C2341" s="177"/>
      <c r="D2341" s="179"/>
      <c r="E2341" s="179"/>
      <c r="F2341" s="24" t="s">
        <v>88</v>
      </c>
      <c r="G2341" s="24" t="s">
        <v>1453</v>
      </c>
      <c r="H2341" s="24">
        <v>7</v>
      </c>
      <c r="I2341" s="24">
        <v>701</v>
      </c>
      <c r="J2341" s="24" t="s">
        <v>1474</v>
      </c>
      <c r="K2341" s="85">
        <v>168.79</v>
      </c>
      <c r="L2341" s="177"/>
      <c r="M2341" s="178"/>
      <c r="N2341" s="178"/>
      <c r="O2341" s="180"/>
      <c r="P2341" s="24"/>
    </row>
    <row r="2342" spans="1:16" ht="24">
      <c r="A2342" s="177" t="s">
        <v>1852</v>
      </c>
      <c r="B2342" s="177"/>
      <c r="C2342" s="177"/>
      <c r="D2342" s="179"/>
      <c r="E2342" s="179"/>
      <c r="F2342" s="24" t="s">
        <v>88</v>
      </c>
      <c r="G2342" s="24" t="s">
        <v>1453</v>
      </c>
      <c r="H2342" s="24">
        <v>2</v>
      </c>
      <c r="I2342" s="24">
        <v>204</v>
      </c>
      <c r="J2342" s="24" t="s">
        <v>1470</v>
      </c>
      <c r="K2342" s="85">
        <v>50.74</v>
      </c>
      <c r="L2342" s="177"/>
      <c r="M2342" s="178"/>
      <c r="N2342" s="178"/>
      <c r="O2342" s="180"/>
      <c r="P2342" s="24"/>
    </row>
    <row r="2343" spans="1:16">
      <c r="A2343" s="177" t="s">
        <v>1852</v>
      </c>
      <c r="B2343" s="177"/>
      <c r="C2343" s="177"/>
      <c r="D2343" s="179"/>
      <c r="E2343" s="179"/>
      <c r="F2343" s="24" t="s">
        <v>120</v>
      </c>
      <c r="G2343" s="24" t="s">
        <v>431</v>
      </c>
      <c r="H2343" s="24">
        <v>3</v>
      </c>
      <c r="I2343" s="24">
        <v>344</v>
      </c>
      <c r="J2343" s="24" t="s">
        <v>1592</v>
      </c>
      <c r="K2343" s="85">
        <v>25.8</v>
      </c>
      <c r="L2343" s="177"/>
      <c r="M2343" s="178"/>
      <c r="N2343" s="178"/>
      <c r="O2343" s="180"/>
      <c r="P2343" s="24"/>
    </row>
    <row r="2344" spans="1:16">
      <c r="A2344" s="177" t="s">
        <v>1852</v>
      </c>
      <c r="B2344" s="177" t="s">
        <v>1600</v>
      </c>
      <c r="C2344" s="177">
        <v>20150049</v>
      </c>
      <c r="D2344" s="177">
        <v>0</v>
      </c>
      <c r="E2344" s="177">
        <v>2</v>
      </c>
      <c r="F2344" s="24" t="s">
        <v>88</v>
      </c>
      <c r="G2344" s="24" t="s">
        <v>1453</v>
      </c>
      <c r="H2344" s="24">
        <v>7</v>
      </c>
      <c r="I2344" s="24">
        <v>706</v>
      </c>
      <c r="J2344" s="24" t="s">
        <v>1524</v>
      </c>
      <c r="K2344" s="85">
        <v>50.74</v>
      </c>
      <c r="L2344" s="177">
        <v>15.24</v>
      </c>
      <c r="M2344" s="178">
        <f>15+6*D2344/3+6*(E2344/2)/3</f>
        <v>17</v>
      </c>
      <c r="N2344" s="178">
        <f>L2344-M2344</f>
        <v>-1.7599999999999998</v>
      </c>
      <c r="O2344" s="180">
        <f>SUMPRODUCT(TEXT(N2344-{0,5,15,25,35},"0;\0")*{0,2,3,3,7})</f>
        <v>0</v>
      </c>
      <c r="P2344" s="24"/>
    </row>
    <row r="2345" spans="1:16">
      <c r="A2345" s="177" t="s">
        <v>2825</v>
      </c>
      <c r="B2345" s="177"/>
      <c r="C2345" s="177"/>
      <c r="D2345" s="177"/>
      <c r="E2345" s="177"/>
      <c r="F2345" s="24" t="s">
        <v>120</v>
      </c>
      <c r="G2345" s="24" t="s">
        <v>431</v>
      </c>
      <c r="H2345" s="24">
        <v>3</v>
      </c>
      <c r="I2345" s="24">
        <v>339</v>
      </c>
      <c r="J2345" s="24" t="s">
        <v>1526</v>
      </c>
      <c r="K2345" s="85">
        <v>25.81</v>
      </c>
      <c r="L2345" s="177"/>
      <c r="M2345" s="178"/>
      <c r="N2345" s="178"/>
      <c r="O2345" s="180"/>
      <c r="P2345" s="24"/>
    </row>
    <row r="2346" spans="1:16">
      <c r="A2346" s="177" t="s">
        <v>2825</v>
      </c>
      <c r="B2346" s="177" t="s">
        <v>1601</v>
      </c>
      <c r="C2346" s="177">
        <v>19890016</v>
      </c>
      <c r="D2346" s="177">
        <v>14</v>
      </c>
      <c r="E2346" s="177">
        <v>3</v>
      </c>
      <c r="F2346" s="24" t="s">
        <v>88</v>
      </c>
      <c r="G2346" s="24" t="s">
        <v>1453</v>
      </c>
      <c r="H2346" s="24">
        <v>7</v>
      </c>
      <c r="I2346" s="24">
        <v>706</v>
      </c>
      <c r="J2346" s="24" t="s">
        <v>1524</v>
      </c>
      <c r="K2346" s="85">
        <v>50.74</v>
      </c>
      <c r="L2346" s="178">
        <v>46</v>
      </c>
      <c r="M2346" s="178">
        <f>15+6*D2346/3+6*(E2346/2)/3</f>
        <v>46</v>
      </c>
      <c r="N2346" s="178">
        <f>L2346-M2346</f>
        <v>0</v>
      </c>
      <c r="O2346" s="180">
        <f>SUMPRODUCT(TEXT(N2346-{0,5,15,25,35},"0;\0")*{0,2,3,3,7})</f>
        <v>0</v>
      </c>
      <c r="P2346" s="24"/>
    </row>
    <row r="2347" spans="1:16">
      <c r="A2347" s="177" t="s">
        <v>2825</v>
      </c>
      <c r="B2347" s="177"/>
      <c r="C2347" s="177"/>
      <c r="D2347" s="177"/>
      <c r="E2347" s="177"/>
      <c r="F2347" s="24" t="s">
        <v>120</v>
      </c>
      <c r="G2347" s="24" t="s">
        <v>431</v>
      </c>
      <c r="H2347" s="24">
        <v>3</v>
      </c>
      <c r="I2347" s="24">
        <v>343</v>
      </c>
      <c r="J2347" s="24" t="s">
        <v>1586</v>
      </c>
      <c r="K2347" s="85">
        <v>25.81</v>
      </c>
      <c r="L2347" s="178"/>
      <c r="M2347" s="178"/>
      <c r="N2347" s="178"/>
      <c r="O2347" s="180"/>
      <c r="P2347" s="24"/>
    </row>
    <row r="2348" spans="1:16" ht="24">
      <c r="A2348" s="177" t="s">
        <v>2825</v>
      </c>
      <c r="B2348" s="177"/>
      <c r="C2348" s="177"/>
      <c r="D2348" s="177"/>
      <c r="E2348" s="177"/>
      <c r="F2348" s="24" t="s">
        <v>88</v>
      </c>
      <c r="G2348" s="24" t="s">
        <v>1453</v>
      </c>
      <c r="H2348" s="24">
        <v>7</v>
      </c>
      <c r="I2348" s="24">
        <v>701</v>
      </c>
      <c r="J2348" s="24" t="s">
        <v>1474</v>
      </c>
      <c r="K2348" s="85">
        <v>168.79</v>
      </c>
      <c r="L2348" s="178"/>
      <c r="M2348" s="178"/>
      <c r="N2348" s="178"/>
      <c r="O2348" s="180"/>
      <c r="P2348" s="24"/>
    </row>
    <row r="2349" spans="1:16" ht="24">
      <c r="A2349" s="177" t="s">
        <v>2825</v>
      </c>
      <c r="B2349" s="177"/>
      <c r="C2349" s="177"/>
      <c r="D2349" s="177"/>
      <c r="E2349" s="177"/>
      <c r="F2349" s="24" t="s">
        <v>88</v>
      </c>
      <c r="G2349" s="24" t="s">
        <v>1453</v>
      </c>
      <c r="H2349" s="24">
        <v>3</v>
      </c>
      <c r="I2349" s="24">
        <v>301</v>
      </c>
      <c r="J2349" s="24" t="s">
        <v>1530</v>
      </c>
      <c r="K2349" s="85">
        <v>61.98</v>
      </c>
      <c r="L2349" s="178"/>
      <c r="M2349" s="178"/>
      <c r="N2349" s="178"/>
      <c r="O2349" s="180"/>
      <c r="P2349" s="24"/>
    </row>
    <row r="2350" spans="1:16" ht="24">
      <c r="A2350" s="177" t="s">
        <v>2825</v>
      </c>
      <c r="B2350" s="177" t="s">
        <v>1602</v>
      </c>
      <c r="C2350" s="177">
        <v>19830025</v>
      </c>
      <c r="D2350" s="177">
        <v>20</v>
      </c>
      <c r="E2350" s="177">
        <v>2</v>
      </c>
      <c r="F2350" s="24" t="s">
        <v>88</v>
      </c>
      <c r="G2350" s="24" t="s">
        <v>1453</v>
      </c>
      <c r="H2350" s="24">
        <v>7</v>
      </c>
      <c r="I2350" s="24">
        <v>707</v>
      </c>
      <c r="J2350" s="24" t="s">
        <v>1588</v>
      </c>
      <c r="K2350" s="85">
        <v>96.14</v>
      </c>
      <c r="L2350" s="178">
        <v>61.95</v>
      </c>
      <c r="M2350" s="178">
        <f>15+6*D2350/3+6*(E2350/2)/3</f>
        <v>57</v>
      </c>
      <c r="N2350" s="178">
        <f>L2350-M2350</f>
        <v>4.9500000000000028</v>
      </c>
      <c r="O2350" s="180">
        <f>SUMPRODUCT(TEXT(N2350-{0,5,15,25,35},"0;\0")*{0,2,3,3,7})</f>
        <v>0</v>
      </c>
      <c r="P2350" s="24"/>
    </row>
    <row r="2351" spans="1:16">
      <c r="A2351" s="177" t="s">
        <v>2826</v>
      </c>
      <c r="B2351" s="177"/>
      <c r="C2351" s="177"/>
      <c r="D2351" s="177"/>
      <c r="E2351" s="177"/>
      <c r="F2351" s="24" t="s">
        <v>88</v>
      </c>
      <c r="G2351" s="24" t="s">
        <v>1453</v>
      </c>
      <c r="H2351" s="24">
        <v>5</v>
      </c>
      <c r="I2351" s="24">
        <v>507</v>
      </c>
      <c r="J2351" s="24" t="s">
        <v>1574</v>
      </c>
      <c r="K2351" s="85">
        <v>46.11</v>
      </c>
      <c r="L2351" s="178"/>
      <c r="M2351" s="178"/>
      <c r="N2351" s="178"/>
      <c r="O2351" s="180"/>
      <c r="P2351" s="24"/>
    </row>
    <row r="2352" spans="1:16">
      <c r="A2352" s="177" t="s">
        <v>2826</v>
      </c>
      <c r="B2352" s="177"/>
      <c r="C2352" s="177"/>
      <c r="D2352" s="177"/>
      <c r="E2352" s="177"/>
      <c r="F2352" s="24" t="s">
        <v>88</v>
      </c>
      <c r="G2352" s="24" t="s">
        <v>1453</v>
      </c>
      <c r="H2352" s="24">
        <v>6</v>
      </c>
      <c r="I2352" s="24">
        <v>601</v>
      </c>
      <c r="J2352" s="24" t="s">
        <v>1603</v>
      </c>
      <c r="K2352" s="85">
        <v>61.98</v>
      </c>
      <c r="L2352" s="178"/>
      <c r="M2352" s="178"/>
      <c r="N2352" s="178"/>
      <c r="O2352" s="180"/>
      <c r="P2352" s="24"/>
    </row>
    <row r="2353" spans="1:16">
      <c r="A2353" s="177" t="s">
        <v>2826</v>
      </c>
      <c r="B2353" s="177"/>
      <c r="C2353" s="177"/>
      <c r="D2353" s="177"/>
      <c r="E2353" s="177"/>
      <c r="F2353" s="24" t="s">
        <v>120</v>
      </c>
      <c r="G2353" s="24" t="s">
        <v>431</v>
      </c>
      <c r="H2353" s="24">
        <v>3</v>
      </c>
      <c r="I2353" s="24">
        <v>344</v>
      </c>
      <c r="J2353" s="24" t="s">
        <v>1592</v>
      </c>
      <c r="K2353" s="85">
        <v>25.8</v>
      </c>
      <c r="L2353" s="178"/>
      <c r="M2353" s="178"/>
      <c r="N2353" s="178"/>
      <c r="O2353" s="180"/>
      <c r="P2353" s="24"/>
    </row>
    <row r="2354" spans="1:16" ht="24">
      <c r="A2354" s="177" t="s">
        <v>2826</v>
      </c>
      <c r="B2354" s="177" t="s">
        <v>1604</v>
      </c>
      <c r="C2354" s="177">
        <v>19840015</v>
      </c>
      <c r="D2354" s="177">
        <v>0</v>
      </c>
      <c r="E2354" s="177">
        <v>3</v>
      </c>
      <c r="F2354" s="24" t="s">
        <v>88</v>
      </c>
      <c r="G2354" s="24" t="s">
        <v>1453</v>
      </c>
      <c r="H2354" s="24">
        <v>7</v>
      </c>
      <c r="I2354" s="24">
        <v>707</v>
      </c>
      <c r="J2354" s="24" t="s">
        <v>1588</v>
      </c>
      <c r="K2354" s="85">
        <v>96.14</v>
      </c>
      <c r="L2354" s="178">
        <v>23.32</v>
      </c>
      <c r="M2354" s="178">
        <f>15+6*D2354/3+6*(E2354/2)/3</f>
        <v>18</v>
      </c>
      <c r="N2354" s="178">
        <f>L2354-M2354</f>
        <v>5.32</v>
      </c>
      <c r="O2354" s="180">
        <f>SUMPRODUCT(TEXT(N2354-{0,5,15,25,35},"0;\0")*{0,2,3,3,7})</f>
        <v>0</v>
      </c>
      <c r="P2354" s="24"/>
    </row>
    <row r="2355" spans="1:16">
      <c r="A2355" s="177" t="s">
        <v>2827</v>
      </c>
      <c r="B2355" s="177"/>
      <c r="C2355" s="177"/>
      <c r="D2355" s="177"/>
      <c r="E2355" s="177"/>
      <c r="F2355" s="24" t="s">
        <v>120</v>
      </c>
      <c r="G2355" s="24" t="s">
        <v>431</v>
      </c>
      <c r="H2355" s="24">
        <v>3</v>
      </c>
      <c r="I2355" s="24">
        <v>343</v>
      </c>
      <c r="J2355" s="24" t="s">
        <v>1586</v>
      </c>
      <c r="K2355" s="85">
        <v>25.81</v>
      </c>
      <c r="L2355" s="178"/>
      <c r="M2355" s="178"/>
      <c r="N2355" s="178"/>
      <c r="O2355" s="180"/>
      <c r="P2355" s="24"/>
    </row>
    <row r="2356" spans="1:16" ht="24">
      <c r="A2356" s="177" t="s">
        <v>2827</v>
      </c>
      <c r="B2356" s="177" t="s">
        <v>1605</v>
      </c>
      <c r="C2356" s="177">
        <v>20170049</v>
      </c>
      <c r="D2356" s="179">
        <v>1</v>
      </c>
      <c r="E2356" s="179">
        <v>3</v>
      </c>
      <c r="F2356" s="24" t="s">
        <v>88</v>
      </c>
      <c r="G2356" s="24" t="s">
        <v>1453</v>
      </c>
      <c r="H2356" s="24">
        <v>7</v>
      </c>
      <c r="I2356" s="24">
        <v>707</v>
      </c>
      <c r="J2356" s="24" t="s">
        <v>1588</v>
      </c>
      <c r="K2356" s="85">
        <v>96.14</v>
      </c>
      <c r="L2356" s="178">
        <v>24.59</v>
      </c>
      <c r="M2356" s="178">
        <f>15+6*D2356/3+6*(E2356/2)/3</f>
        <v>20</v>
      </c>
      <c r="N2356" s="178">
        <f>L2356-M2356</f>
        <v>4.59</v>
      </c>
      <c r="O2356" s="180">
        <f>SUMPRODUCT(TEXT(N2356-{0,5,15,25,35},"0;\0")*{0,2,3,3,7})</f>
        <v>0</v>
      </c>
      <c r="P2356" s="24"/>
    </row>
    <row r="2357" spans="1:16">
      <c r="A2357" s="177" t="s">
        <v>2827</v>
      </c>
      <c r="B2357" s="177"/>
      <c r="C2357" s="177"/>
      <c r="D2357" s="179"/>
      <c r="E2357" s="179"/>
      <c r="F2357" s="24" t="s">
        <v>120</v>
      </c>
      <c r="G2357" s="24" t="s">
        <v>431</v>
      </c>
      <c r="H2357" s="24">
        <v>3</v>
      </c>
      <c r="I2357" s="24">
        <v>341</v>
      </c>
      <c r="J2357" s="24" t="s">
        <v>1518</v>
      </c>
      <c r="K2357" s="85">
        <v>25.81</v>
      </c>
      <c r="L2357" s="178"/>
      <c r="M2357" s="178"/>
      <c r="N2357" s="178"/>
      <c r="O2357" s="180"/>
      <c r="P2357" s="24"/>
    </row>
    <row r="2358" spans="1:16" ht="24">
      <c r="A2358" s="177" t="s">
        <v>2827</v>
      </c>
      <c r="B2358" s="177" t="s">
        <v>1606</v>
      </c>
      <c r="C2358" s="177">
        <v>20180014</v>
      </c>
      <c r="D2358" s="179">
        <v>9</v>
      </c>
      <c r="E2358" s="179">
        <v>4</v>
      </c>
      <c r="F2358" s="24" t="s">
        <v>88</v>
      </c>
      <c r="G2358" s="24" t="s">
        <v>1453</v>
      </c>
      <c r="H2358" s="24">
        <v>7</v>
      </c>
      <c r="I2358" s="24">
        <v>709</v>
      </c>
      <c r="J2358" s="24" t="s">
        <v>1541</v>
      </c>
      <c r="K2358" s="85">
        <v>18.440000000000001</v>
      </c>
      <c r="L2358" s="178">
        <v>36.99</v>
      </c>
      <c r="M2358" s="178">
        <f>15+6*D2358/3+6*(E2358/2)/3</f>
        <v>37</v>
      </c>
      <c r="N2358" s="178">
        <f>L2358-M2358</f>
        <v>-9.9999999999980105E-3</v>
      </c>
      <c r="O2358" s="180">
        <f>SUMPRODUCT(TEXT(N2358-{0,5,15,25,35},"0;\0")*{0,2,3,3,7})</f>
        <v>0</v>
      </c>
      <c r="P2358" s="24"/>
    </row>
    <row r="2359" spans="1:16">
      <c r="A2359" s="177" t="s">
        <v>2828</v>
      </c>
      <c r="B2359" s="177"/>
      <c r="C2359" s="177"/>
      <c r="D2359" s="179"/>
      <c r="E2359" s="179"/>
      <c r="F2359" s="24" t="s">
        <v>88</v>
      </c>
      <c r="G2359" s="24" t="s">
        <v>1453</v>
      </c>
      <c r="H2359" s="24">
        <v>5</v>
      </c>
      <c r="I2359" s="24">
        <v>519</v>
      </c>
      <c r="J2359" s="24" t="s">
        <v>1533</v>
      </c>
      <c r="K2359" s="85">
        <v>19.54</v>
      </c>
      <c r="L2359" s="178"/>
      <c r="M2359" s="178"/>
      <c r="N2359" s="178"/>
      <c r="O2359" s="180"/>
      <c r="P2359" s="24"/>
    </row>
    <row r="2360" spans="1:16">
      <c r="A2360" s="177" t="s">
        <v>2828</v>
      </c>
      <c r="B2360" s="177"/>
      <c r="C2360" s="177"/>
      <c r="D2360" s="179"/>
      <c r="E2360" s="179"/>
      <c r="F2360" s="24" t="s">
        <v>88</v>
      </c>
      <c r="G2360" s="24" t="s">
        <v>1453</v>
      </c>
      <c r="H2360" s="24">
        <v>6</v>
      </c>
      <c r="I2360" s="24">
        <v>605</v>
      </c>
      <c r="J2360" s="24" t="s">
        <v>1539</v>
      </c>
      <c r="K2360" s="85">
        <v>85.09</v>
      </c>
      <c r="L2360" s="178"/>
      <c r="M2360" s="178"/>
      <c r="N2360" s="178"/>
      <c r="O2360" s="180"/>
      <c r="P2360" s="24"/>
    </row>
    <row r="2361" spans="1:16">
      <c r="A2361" s="177" t="s">
        <v>2828</v>
      </c>
      <c r="B2361" s="177"/>
      <c r="C2361" s="177"/>
      <c r="D2361" s="179"/>
      <c r="E2361" s="179"/>
      <c r="F2361" s="24" t="s">
        <v>120</v>
      </c>
      <c r="G2361" s="24" t="s">
        <v>431</v>
      </c>
      <c r="H2361" s="24">
        <v>3</v>
      </c>
      <c r="I2361" s="24">
        <v>343</v>
      </c>
      <c r="J2361" s="24" t="s">
        <v>1586</v>
      </c>
      <c r="K2361" s="85">
        <v>25.81</v>
      </c>
      <c r="L2361" s="178"/>
      <c r="M2361" s="178"/>
      <c r="N2361" s="178"/>
      <c r="O2361" s="180"/>
      <c r="P2361" s="24"/>
    </row>
    <row r="2362" spans="1:16" ht="24">
      <c r="A2362" s="177" t="s">
        <v>2828</v>
      </c>
      <c r="B2362" s="177" t="s">
        <v>1607</v>
      </c>
      <c r="C2362" s="177">
        <v>20180015</v>
      </c>
      <c r="D2362" s="177">
        <v>1</v>
      </c>
      <c r="E2362" s="177">
        <v>3</v>
      </c>
      <c r="F2362" s="24" t="s">
        <v>88</v>
      </c>
      <c r="G2362" s="24" t="s">
        <v>1453</v>
      </c>
      <c r="H2362" s="24">
        <v>6</v>
      </c>
      <c r="I2362" s="24">
        <v>603</v>
      </c>
      <c r="J2362" s="24" t="s">
        <v>1564</v>
      </c>
      <c r="K2362" s="85">
        <v>37.97</v>
      </c>
      <c r="L2362" s="178">
        <v>19.43</v>
      </c>
      <c r="M2362" s="178">
        <f>15+6*D2362/3+6*(E2362/2)/3</f>
        <v>20</v>
      </c>
      <c r="N2362" s="178">
        <f>L2362-M2362</f>
        <v>-0.57000000000000028</v>
      </c>
      <c r="O2362" s="180">
        <f>SUMPRODUCT(TEXT(N2362-{0,5,15,25,35},"0;\0")*{0,2,3,3,7})</f>
        <v>0</v>
      </c>
      <c r="P2362" s="24"/>
    </row>
    <row r="2363" spans="1:16" ht="24">
      <c r="A2363" s="177" t="s">
        <v>2829</v>
      </c>
      <c r="B2363" s="177"/>
      <c r="C2363" s="177"/>
      <c r="D2363" s="177"/>
      <c r="E2363" s="177"/>
      <c r="F2363" s="24" t="s">
        <v>88</v>
      </c>
      <c r="G2363" s="24" t="s">
        <v>1453</v>
      </c>
      <c r="H2363" s="24">
        <v>7</v>
      </c>
      <c r="I2363" s="24">
        <v>709</v>
      </c>
      <c r="J2363" s="24" t="s">
        <v>1541</v>
      </c>
      <c r="K2363" s="85">
        <v>18.440000000000001</v>
      </c>
      <c r="L2363" s="178"/>
      <c r="M2363" s="178"/>
      <c r="N2363" s="178"/>
      <c r="O2363" s="180"/>
      <c r="P2363" s="24"/>
    </row>
    <row r="2364" spans="1:16">
      <c r="A2364" s="177" t="s">
        <v>2829</v>
      </c>
      <c r="B2364" s="177"/>
      <c r="C2364" s="177"/>
      <c r="D2364" s="177"/>
      <c r="E2364" s="177"/>
      <c r="F2364" s="24" t="s">
        <v>120</v>
      </c>
      <c r="G2364" s="24" t="s">
        <v>431</v>
      </c>
      <c r="H2364" s="24">
        <v>3</v>
      </c>
      <c r="I2364" s="24">
        <v>343</v>
      </c>
      <c r="J2364" s="24" t="s">
        <v>1586</v>
      </c>
      <c r="K2364" s="85">
        <v>25.81</v>
      </c>
      <c r="L2364" s="178"/>
      <c r="M2364" s="178"/>
      <c r="N2364" s="178"/>
      <c r="O2364" s="180"/>
      <c r="P2364" s="24"/>
    </row>
    <row r="2365" spans="1:16" ht="24">
      <c r="A2365" s="177" t="s">
        <v>2829</v>
      </c>
      <c r="B2365" s="177" t="s">
        <v>1608</v>
      </c>
      <c r="C2365" s="177">
        <v>19870018</v>
      </c>
      <c r="D2365" s="177">
        <v>7</v>
      </c>
      <c r="E2365" s="177">
        <v>0</v>
      </c>
      <c r="F2365" s="24" t="s">
        <v>88</v>
      </c>
      <c r="G2365" s="24" t="s">
        <v>1453</v>
      </c>
      <c r="H2365" s="24">
        <v>7</v>
      </c>
      <c r="I2365" s="24">
        <v>711</v>
      </c>
      <c r="J2365" s="24" t="s">
        <v>1570</v>
      </c>
      <c r="K2365" s="85">
        <v>18.440000000000001</v>
      </c>
      <c r="L2365" s="177">
        <v>30</v>
      </c>
      <c r="M2365" s="178">
        <f>15+6*D2365/3+6*(E2365/2)/3</f>
        <v>29</v>
      </c>
      <c r="N2365" s="178">
        <f>L2365-M2365</f>
        <v>1</v>
      </c>
      <c r="O2365" s="180">
        <f>SUMPRODUCT(TEXT(N2365-{0,5,15,25,35},"0;\0")*{0,2,3,3,7})</f>
        <v>0</v>
      </c>
      <c r="P2365" s="24"/>
    </row>
    <row r="2366" spans="1:16">
      <c r="A2366" s="177" t="s">
        <v>2829</v>
      </c>
      <c r="B2366" s="177"/>
      <c r="C2366" s="177"/>
      <c r="D2366" s="177"/>
      <c r="E2366" s="177"/>
      <c r="F2366" s="24" t="s">
        <v>88</v>
      </c>
      <c r="G2366" s="24" t="s">
        <v>1453</v>
      </c>
      <c r="H2366" s="24">
        <v>6</v>
      </c>
      <c r="I2366" s="24">
        <v>601</v>
      </c>
      <c r="J2366" s="24" t="s">
        <v>1603</v>
      </c>
      <c r="K2366" s="85">
        <v>61.98</v>
      </c>
      <c r="L2366" s="177"/>
      <c r="M2366" s="178"/>
      <c r="N2366" s="178"/>
      <c r="O2366" s="180"/>
      <c r="P2366" s="24"/>
    </row>
    <row r="2367" spans="1:16">
      <c r="A2367" s="177" t="s">
        <v>2829</v>
      </c>
      <c r="B2367" s="177"/>
      <c r="C2367" s="177"/>
      <c r="D2367" s="177"/>
      <c r="E2367" s="177"/>
      <c r="F2367" s="24" t="s">
        <v>88</v>
      </c>
      <c r="G2367" s="24" t="s">
        <v>1453</v>
      </c>
      <c r="H2367" s="24">
        <v>6</v>
      </c>
      <c r="I2367" s="24">
        <v>617</v>
      </c>
      <c r="J2367" s="24" t="s">
        <v>1490</v>
      </c>
      <c r="K2367" s="85">
        <v>43.84</v>
      </c>
      <c r="L2367" s="177"/>
      <c r="M2367" s="178"/>
      <c r="N2367" s="178"/>
      <c r="O2367" s="180"/>
      <c r="P2367" s="24"/>
    </row>
    <row r="2368" spans="1:16" ht="24">
      <c r="A2368" s="177" t="s">
        <v>2829</v>
      </c>
      <c r="B2368" s="177"/>
      <c r="C2368" s="177"/>
      <c r="D2368" s="177">
        <v>0</v>
      </c>
      <c r="E2368" s="177">
        <v>0</v>
      </c>
      <c r="F2368" s="24" t="s">
        <v>88</v>
      </c>
      <c r="G2368" s="24" t="s">
        <v>1453</v>
      </c>
      <c r="H2368" s="24">
        <v>7</v>
      </c>
      <c r="I2368" s="24">
        <v>705</v>
      </c>
      <c r="J2368" s="24" t="s">
        <v>1578</v>
      </c>
      <c r="K2368" s="85">
        <v>18.440000000000001</v>
      </c>
      <c r="L2368" s="177"/>
      <c r="M2368" s="178"/>
      <c r="N2368" s="178"/>
      <c r="O2368" s="180"/>
      <c r="P2368" s="24"/>
    </row>
    <row r="2369" spans="1:16">
      <c r="A2369" s="24" t="s">
        <v>2829</v>
      </c>
      <c r="B2369" s="24" t="s">
        <v>1609</v>
      </c>
      <c r="C2369" s="24">
        <v>20170056</v>
      </c>
      <c r="D2369" s="24">
        <v>1</v>
      </c>
      <c r="E2369" s="24">
        <v>2</v>
      </c>
      <c r="F2369" s="24" t="s">
        <v>120</v>
      </c>
      <c r="G2369" s="24" t="s">
        <v>431</v>
      </c>
      <c r="H2369" s="24">
        <v>4</v>
      </c>
      <c r="I2369" s="24">
        <v>442</v>
      </c>
      <c r="J2369" s="24" t="s">
        <v>1456</v>
      </c>
      <c r="K2369" s="85">
        <v>47.72</v>
      </c>
      <c r="L2369" s="25">
        <v>18.489999999999998</v>
      </c>
      <c r="M2369" s="25">
        <f>15+6*D2369/3+6*(E2369/2)/3</f>
        <v>19</v>
      </c>
      <c r="N2369" s="25">
        <f>L2369-M2369</f>
        <v>-0.51000000000000156</v>
      </c>
      <c r="O2369" s="56">
        <f>SUMPRODUCT(TEXT(N2369-{0,5,15,25,35},"0;\0")*{0,2,3,3,7})</f>
        <v>0</v>
      </c>
      <c r="P2369" s="24"/>
    </row>
    <row r="2370" spans="1:16">
      <c r="A2370" s="177" t="s">
        <v>2830</v>
      </c>
      <c r="B2370" s="177" t="s">
        <v>1610</v>
      </c>
      <c r="C2370" s="177">
        <v>20010164</v>
      </c>
      <c r="D2370" s="177">
        <v>0</v>
      </c>
      <c r="E2370" s="177">
        <v>3</v>
      </c>
      <c r="F2370" s="24" t="s">
        <v>88</v>
      </c>
      <c r="G2370" s="24" t="s">
        <v>1453</v>
      </c>
      <c r="H2370" s="24">
        <v>6</v>
      </c>
      <c r="I2370" s="24">
        <v>601</v>
      </c>
      <c r="J2370" s="24" t="s">
        <v>1603</v>
      </c>
      <c r="K2370" s="85">
        <v>61.98</v>
      </c>
      <c r="L2370" s="178">
        <v>17.55</v>
      </c>
      <c r="M2370" s="178">
        <f>15+6*D2370/3+6*(E2370/2)/3</f>
        <v>18</v>
      </c>
      <c r="N2370" s="178">
        <f>L2370-M2370</f>
        <v>-0.44999999999999929</v>
      </c>
      <c r="O2370" s="180">
        <v>0</v>
      </c>
      <c r="P2370" s="24"/>
    </row>
    <row r="2371" spans="1:16">
      <c r="A2371" s="177" t="s">
        <v>2825</v>
      </c>
      <c r="B2371" s="177"/>
      <c r="C2371" s="177"/>
      <c r="D2371" s="177"/>
      <c r="E2371" s="177"/>
      <c r="F2371" s="24" t="s">
        <v>120</v>
      </c>
      <c r="G2371" s="24" t="s">
        <v>431</v>
      </c>
      <c r="H2371" s="24">
        <v>4</v>
      </c>
      <c r="I2371" s="24">
        <v>440</v>
      </c>
      <c r="J2371" s="24" t="s">
        <v>1554</v>
      </c>
      <c r="K2371" s="85">
        <v>25.78</v>
      </c>
      <c r="L2371" s="178"/>
      <c r="M2371" s="178"/>
      <c r="N2371" s="178"/>
      <c r="O2371" s="180"/>
      <c r="P2371" s="24"/>
    </row>
    <row r="2372" spans="1:16">
      <c r="A2372" s="177" t="s">
        <v>2825</v>
      </c>
      <c r="B2372" s="177" t="s">
        <v>1611</v>
      </c>
      <c r="C2372" s="177">
        <v>20170036</v>
      </c>
      <c r="D2372" s="177">
        <v>1</v>
      </c>
      <c r="E2372" s="177">
        <v>1</v>
      </c>
      <c r="F2372" s="24" t="s">
        <v>88</v>
      </c>
      <c r="G2372" s="24" t="s">
        <v>1453</v>
      </c>
      <c r="H2372" s="24">
        <v>5</v>
      </c>
      <c r="I2372" s="24">
        <v>503</v>
      </c>
      <c r="J2372" s="24" t="s">
        <v>1612</v>
      </c>
      <c r="K2372" s="85">
        <v>37.97</v>
      </c>
      <c r="L2372" s="177">
        <v>18</v>
      </c>
      <c r="M2372" s="178">
        <f>15+6*D2372/3+6*(E2372/2)/3</f>
        <v>18</v>
      </c>
      <c r="N2372" s="178">
        <f>L2372-M2372</f>
        <v>0</v>
      </c>
      <c r="O2372" s="180">
        <f>SUMPRODUCT(TEXT(N2372-{0,5,15,25,35},"0;\0")*{0,2,3,3,7})</f>
        <v>0</v>
      </c>
      <c r="P2372" s="24"/>
    </row>
    <row r="2373" spans="1:16">
      <c r="A2373" s="177" t="s">
        <v>2831</v>
      </c>
      <c r="B2373" s="177"/>
      <c r="C2373" s="177"/>
      <c r="D2373" s="177"/>
      <c r="E2373" s="177"/>
      <c r="F2373" s="24" t="s">
        <v>120</v>
      </c>
      <c r="G2373" s="24" t="s">
        <v>431</v>
      </c>
      <c r="H2373" s="24">
        <v>4</v>
      </c>
      <c r="I2373" s="24">
        <v>440</v>
      </c>
      <c r="J2373" s="24" t="s">
        <v>1554</v>
      </c>
      <c r="K2373" s="85">
        <v>25.78</v>
      </c>
      <c r="L2373" s="177"/>
      <c r="M2373" s="178"/>
      <c r="N2373" s="178"/>
      <c r="O2373" s="180"/>
      <c r="P2373" s="24"/>
    </row>
    <row r="2374" spans="1:16">
      <c r="A2374" s="177" t="s">
        <v>2831</v>
      </c>
      <c r="B2374" s="177" t="s">
        <v>1613</v>
      </c>
      <c r="C2374" s="177">
        <v>20170097</v>
      </c>
      <c r="D2374" s="177">
        <v>1</v>
      </c>
      <c r="E2374" s="177">
        <v>2</v>
      </c>
      <c r="F2374" s="24" t="s">
        <v>88</v>
      </c>
      <c r="G2374" s="24" t="s">
        <v>1453</v>
      </c>
      <c r="H2374" s="24">
        <v>6</v>
      </c>
      <c r="I2374" s="24">
        <v>606</v>
      </c>
      <c r="J2374" s="24" t="s">
        <v>1572</v>
      </c>
      <c r="K2374" s="85">
        <v>21.74</v>
      </c>
      <c r="L2374" s="178">
        <v>18.649999999999999</v>
      </c>
      <c r="M2374" s="178">
        <f>15+6*D2374/3+6*(E2374/2)/3</f>
        <v>19</v>
      </c>
      <c r="N2374" s="178">
        <f>L2374-M2374</f>
        <v>-0.35000000000000142</v>
      </c>
      <c r="O2374" s="180">
        <f>SUMPRODUCT(TEXT(N2374-{0,5,15,25,35},"0;\0")*{0,2,3,3,7})</f>
        <v>0</v>
      </c>
      <c r="P2374" s="24"/>
    </row>
    <row r="2375" spans="1:16">
      <c r="A2375" s="177" t="s">
        <v>2832</v>
      </c>
      <c r="B2375" s="177"/>
      <c r="C2375" s="177"/>
      <c r="D2375" s="177"/>
      <c r="E2375" s="177"/>
      <c r="F2375" s="24" t="s">
        <v>88</v>
      </c>
      <c r="G2375" s="24" t="s">
        <v>1453</v>
      </c>
      <c r="H2375" s="24">
        <v>5</v>
      </c>
      <c r="I2375" s="24">
        <v>503</v>
      </c>
      <c r="J2375" s="24" t="s">
        <v>1612</v>
      </c>
      <c r="K2375" s="85">
        <v>37.97</v>
      </c>
      <c r="L2375" s="178"/>
      <c r="M2375" s="178"/>
      <c r="N2375" s="178"/>
      <c r="O2375" s="180"/>
      <c r="P2375" s="24"/>
    </row>
    <row r="2376" spans="1:16">
      <c r="A2376" s="177" t="s">
        <v>2832</v>
      </c>
      <c r="B2376" s="177"/>
      <c r="C2376" s="177"/>
      <c r="D2376" s="177"/>
      <c r="E2376" s="177"/>
      <c r="F2376" s="24" t="s">
        <v>120</v>
      </c>
      <c r="G2376" s="24" t="s">
        <v>431</v>
      </c>
      <c r="H2376" s="24">
        <v>3</v>
      </c>
      <c r="I2376" s="24">
        <v>339</v>
      </c>
      <c r="J2376" s="24" t="s">
        <v>1526</v>
      </c>
      <c r="K2376" s="85">
        <v>25.81</v>
      </c>
      <c r="L2376" s="178"/>
      <c r="M2376" s="178"/>
      <c r="N2376" s="178"/>
      <c r="O2376" s="180"/>
      <c r="P2376" s="24"/>
    </row>
    <row r="2377" spans="1:16">
      <c r="A2377" s="184" t="s">
        <v>2832</v>
      </c>
      <c r="B2377" s="177" t="s">
        <v>1614</v>
      </c>
      <c r="C2377" s="177">
        <v>20090001</v>
      </c>
      <c r="D2377" s="177">
        <v>2</v>
      </c>
      <c r="E2377" s="177">
        <v>8</v>
      </c>
      <c r="F2377" s="24" t="s">
        <v>120</v>
      </c>
      <c r="G2377" s="24" t="s">
        <v>431</v>
      </c>
      <c r="H2377" s="24">
        <v>3</v>
      </c>
      <c r="I2377" s="24">
        <v>341</v>
      </c>
      <c r="J2377" s="24" t="s">
        <v>1518</v>
      </c>
      <c r="K2377" s="85">
        <v>25.81</v>
      </c>
      <c r="L2377" s="178">
        <v>28.4</v>
      </c>
      <c r="M2377" s="178">
        <f>15+6*D2377/3+6*(E2377/2)/3</f>
        <v>27</v>
      </c>
      <c r="N2377" s="178">
        <f>L2377-M2377</f>
        <v>1.3999999999999986</v>
      </c>
      <c r="O2377" s="180">
        <v>0</v>
      </c>
      <c r="P2377" s="24"/>
    </row>
    <row r="2378" spans="1:16" ht="24">
      <c r="A2378" s="184"/>
      <c r="B2378" s="177"/>
      <c r="C2378" s="177"/>
      <c r="D2378" s="177"/>
      <c r="E2378" s="177"/>
      <c r="F2378" s="22" t="s">
        <v>88</v>
      </c>
      <c r="G2378" s="24" t="s">
        <v>911</v>
      </c>
      <c r="H2378" s="24">
        <v>6</v>
      </c>
      <c r="I2378" s="24">
        <v>611</v>
      </c>
      <c r="J2378" s="24" t="s">
        <v>2833</v>
      </c>
      <c r="K2378" s="85">
        <v>71.55</v>
      </c>
      <c r="L2378" s="178"/>
      <c r="M2378" s="178"/>
      <c r="N2378" s="178"/>
      <c r="O2378" s="180"/>
      <c r="P2378" s="24" t="s">
        <v>2834</v>
      </c>
    </row>
    <row r="2379" spans="1:16" ht="24">
      <c r="A2379" s="184" t="s">
        <v>3028</v>
      </c>
      <c r="B2379" s="177" t="s">
        <v>1615</v>
      </c>
      <c r="C2379" s="177">
        <v>20100084</v>
      </c>
      <c r="D2379" s="177">
        <v>1</v>
      </c>
      <c r="E2379" s="177">
        <v>14</v>
      </c>
      <c r="F2379" s="24" t="s">
        <v>88</v>
      </c>
      <c r="G2379" s="24" t="s">
        <v>1453</v>
      </c>
      <c r="H2379" s="24">
        <v>6</v>
      </c>
      <c r="I2379" s="24">
        <v>603</v>
      </c>
      <c r="J2379" s="24" t="s">
        <v>1564</v>
      </c>
      <c r="K2379" s="85">
        <v>37.97</v>
      </c>
      <c r="L2379" s="178">
        <v>20.28</v>
      </c>
      <c r="M2379" s="178">
        <f>15+6*D2379/3+6*(E2379/2)/3</f>
        <v>31</v>
      </c>
      <c r="N2379" s="178">
        <f>L2379-M2379</f>
        <v>-10.719999999999999</v>
      </c>
      <c r="O2379" s="180">
        <f>SUMPRODUCT(TEXT(N2379-{0,5,15,25,35},"0;\0")*{0,2,3,3,7})</f>
        <v>0</v>
      </c>
      <c r="P2379" s="24"/>
    </row>
    <row r="2380" spans="1:16">
      <c r="A2380" s="184"/>
      <c r="B2380" s="177"/>
      <c r="C2380" s="177"/>
      <c r="D2380" s="177"/>
      <c r="E2380" s="177"/>
      <c r="F2380" s="24" t="s">
        <v>120</v>
      </c>
      <c r="G2380" s="24" t="s">
        <v>431</v>
      </c>
      <c r="H2380" s="24">
        <v>3</v>
      </c>
      <c r="I2380" s="24">
        <v>341</v>
      </c>
      <c r="J2380" s="24" t="s">
        <v>1518</v>
      </c>
      <c r="K2380" s="85">
        <v>25.81</v>
      </c>
      <c r="L2380" s="178"/>
      <c r="M2380" s="178"/>
      <c r="N2380" s="178"/>
      <c r="O2380" s="180"/>
      <c r="P2380" s="24"/>
    </row>
    <row r="2381" spans="1:16" ht="24">
      <c r="A2381" s="184"/>
      <c r="B2381" s="177"/>
      <c r="C2381" s="177"/>
      <c r="D2381" s="177"/>
      <c r="E2381" s="177"/>
      <c r="F2381" s="22" t="s">
        <v>88</v>
      </c>
      <c r="G2381" s="24" t="s">
        <v>911</v>
      </c>
      <c r="H2381" s="24">
        <v>6</v>
      </c>
      <c r="I2381" s="24">
        <v>611</v>
      </c>
      <c r="J2381" s="24" t="s">
        <v>2835</v>
      </c>
      <c r="K2381" s="85">
        <v>71.55</v>
      </c>
      <c r="L2381" s="178"/>
      <c r="M2381" s="178"/>
      <c r="N2381" s="178"/>
      <c r="O2381" s="180"/>
      <c r="P2381" s="24" t="s">
        <v>2836</v>
      </c>
    </row>
    <row r="2382" spans="1:16" ht="24">
      <c r="A2382" s="177" t="s">
        <v>2837</v>
      </c>
      <c r="B2382" s="177" t="s">
        <v>1616</v>
      </c>
      <c r="C2382" s="177">
        <v>20190083</v>
      </c>
      <c r="D2382" s="177">
        <v>1</v>
      </c>
      <c r="E2382" s="179">
        <v>0</v>
      </c>
      <c r="F2382" s="24" t="s">
        <v>88</v>
      </c>
      <c r="G2382" s="24" t="s">
        <v>1453</v>
      </c>
      <c r="H2382" s="24">
        <v>7</v>
      </c>
      <c r="I2382" s="24">
        <v>701</v>
      </c>
      <c r="J2382" s="24" t="s">
        <v>1474</v>
      </c>
      <c r="K2382" s="85">
        <v>168.79</v>
      </c>
      <c r="L2382" s="177">
        <v>17</v>
      </c>
      <c r="M2382" s="178">
        <f>15+6*D2382/3+6*(E2382/2)/3</f>
        <v>17</v>
      </c>
      <c r="N2382" s="178">
        <f>L2382-M2382</f>
        <v>0</v>
      </c>
      <c r="O2382" s="180">
        <f>SUMPRODUCT(TEXT(N2382-{0,5,15,25,35},"0;\0")*{0,2,3,3,7})</f>
        <v>0</v>
      </c>
      <c r="P2382" s="24"/>
    </row>
    <row r="2383" spans="1:16">
      <c r="A2383" s="177" t="s">
        <v>2838</v>
      </c>
      <c r="B2383" s="177"/>
      <c r="C2383" s="177"/>
      <c r="D2383" s="177"/>
      <c r="E2383" s="179"/>
      <c r="F2383" s="24" t="s">
        <v>120</v>
      </c>
      <c r="G2383" s="24" t="s">
        <v>431</v>
      </c>
      <c r="H2383" s="24">
        <v>3</v>
      </c>
      <c r="I2383" s="24">
        <v>341</v>
      </c>
      <c r="J2383" s="24" t="s">
        <v>1518</v>
      </c>
      <c r="K2383" s="85">
        <v>25.81</v>
      </c>
      <c r="L2383" s="177"/>
      <c r="M2383" s="178"/>
      <c r="N2383" s="178"/>
      <c r="O2383" s="180"/>
      <c r="P2383" s="24"/>
    </row>
    <row r="2384" spans="1:16">
      <c r="A2384" s="177" t="s">
        <v>2838</v>
      </c>
      <c r="B2384" s="177" t="s">
        <v>1617</v>
      </c>
      <c r="C2384" s="177">
        <v>20020110</v>
      </c>
      <c r="D2384" s="177">
        <v>17</v>
      </c>
      <c r="E2384" s="177">
        <v>4</v>
      </c>
      <c r="F2384" s="24" t="s">
        <v>120</v>
      </c>
      <c r="G2384" s="24" t="s">
        <v>431</v>
      </c>
      <c r="H2384" s="24">
        <v>3</v>
      </c>
      <c r="I2384" s="24">
        <v>341</v>
      </c>
      <c r="J2384" s="24" t="s">
        <v>1518</v>
      </c>
      <c r="K2384" s="85">
        <v>25.81</v>
      </c>
      <c r="L2384" s="178">
        <v>52.3</v>
      </c>
      <c r="M2384" s="178">
        <f>15+6*D2384/3+6*(E2384/2)/3</f>
        <v>53</v>
      </c>
      <c r="N2384" s="178">
        <f>L2384-M2384</f>
        <v>-0.70000000000000284</v>
      </c>
      <c r="O2384" s="180">
        <f>SUMPRODUCT(TEXT(N2384-{0,5,15,25,35},"0;\0")*{0,2,3,3,7})</f>
        <v>0</v>
      </c>
      <c r="P2384" s="24"/>
    </row>
    <row r="2385" spans="1:16" ht="24">
      <c r="A2385" s="177" t="s">
        <v>2839</v>
      </c>
      <c r="B2385" s="177"/>
      <c r="C2385" s="177"/>
      <c r="D2385" s="177"/>
      <c r="E2385" s="177"/>
      <c r="F2385" s="24" t="s">
        <v>120</v>
      </c>
      <c r="G2385" s="24" t="s">
        <v>431</v>
      </c>
      <c r="H2385" s="24">
        <v>4</v>
      </c>
      <c r="I2385" s="24">
        <v>446</v>
      </c>
      <c r="J2385" s="24" t="s">
        <v>1618</v>
      </c>
      <c r="K2385" s="85">
        <v>25.86</v>
      </c>
      <c r="L2385" s="178"/>
      <c r="M2385" s="178"/>
      <c r="N2385" s="178"/>
      <c r="O2385" s="180"/>
      <c r="P2385" s="24"/>
    </row>
    <row r="2386" spans="1:16">
      <c r="A2386" s="177" t="s">
        <v>2839</v>
      </c>
      <c r="B2386" s="177"/>
      <c r="C2386" s="177"/>
      <c r="D2386" s="177"/>
      <c r="E2386" s="177"/>
      <c r="F2386" s="24" t="s">
        <v>88</v>
      </c>
      <c r="G2386" s="24" t="s">
        <v>1453</v>
      </c>
      <c r="H2386" s="24">
        <v>4</v>
      </c>
      <c r="I2386" s="24">
        <v>411</v>
      </c>
      <c r="J2386" s="24" t="s">
        <v>1619</v>
      </c>
      <c r="K2386" s="85">
        <v>46.11</v>
      </c>
      <c r="L2386" s="178"/>
      <c r="M2386" s="178"/>
      <c r="N2386" s="178"/>
      <c r="O2386" s="180"/>
      <c r="P2386" s="24"/>
    </row>
    <row r="2387" spans="1:16" ht="24">
      <c r="A2387" s="177" t="s">
        <v>2839</v>
      </c>
      <c r="B2387" s="177"/>
      <c r="C2387" s="177"/>
      <c r="D2387" s="177"/>
      <c r="E2387" s="177"/>
      <c r="F2387" s="24" t="s">
        <v>88</v>
      </c>
      <c r="G2387" s="24" t="s">
        <v>1453</v>
      </c>
      <c r="H2387" s="24">
        <v>5</v>
      </c>
      <c r="I2387" s="24">
        <v>504</v>
      </c>
      <c r="J2387" s="24" t="s">
        <v>1546</v>
      </c>
      <c r="K2387" s="85">
        <v>21.74</v>
      </c>
      <c r="L2387" s="178"/>
      <c r="M2387" s="178"/>
      <c r="N2387" s="178"/>
      <c r="O2387" s="180"/>
      <c r="P2387" s="24"/>
    </row>
    <row r="2388" spans="1:16">
      <c r="A2388" s="177" t="s">
        <v>2839</v>
      </c>
      <c r="B2388" s="177"/>
      <c r="C2388" s="177"/>
      <c r="D2388" s="177"/>
      <c r="E2388" s="177"/>
      <c r="F2388" s="24" t="s">
        <v>88</v>
      </c>
      <c r="G2388" s="24" t="s">
        <v>1453</v>
      </c>
      <c r="H2388" s="24">
        <v>8</v>
      </c>
      <c r="I2388" s="24">
        <v>803</v>
      </c>
      <c r="J2388" s="24" t="s">
        <v>1512</v>
      </c>
      <c r="K2388" s="85">
        <v>96.14</v>
      </c>
      <c r="L2388" s="178"/>
      <c r="M2388" s="178"/>
      <c r="N2388" s="178"/>
      <c r="O2388" s="180"/>
      <c r="P2388" s="24"/>
    </row>
    <row r="2389" spans="1:16">
      <c r="A2389" s="177" t="s">
        <v>2839</v>
      </c>
      <c r="B2389" s="177" t="s">
        <v>1620</v>
      </c>
      <c r="C2389" s="177">
        <v>19860001</v>
      </c>
      <c r="D2389" s="177">
        <v>19</v>
      </c>
      <c r="E2389" s="177">
        <v>3</v>
      </c>
      <c r="F2389" s="24" t="s">
        <v>120</v>
      </c>
      <c r="G2389" s="24" t="s">
        <v>431</v>
      </c>
      <c r="H2389" s="24">
        <v>4</v>
      </c>
      <c r="I2389" s="24">
        <v>441</v>
      </c>
      <c r="J2389" s="24" t="s">
        <v>1503</v>
      </c>
      <c r="K2389" s="85">
        <v>25.86</v>
      </c>
      <c r="L2389" s="178">
        <v>53.9</v>
      </c>
      <c r="M2389" s="178">
        <f>15+6*D2389/3+6*(E2389/2)/3</f>
        <v>56</v>
      </c>
      <c r="N2389" s="178">
        <f>L2389-M2389</f>
        <v>-2.1000000000000014</v>
      </c>
      <c r="O2389" s="180">
        <f>SUMPRODUCT(TEXT(N2389-{0,5,15,25,35},"0;\0")*{0,2,3,3,7})</f>
        <v>0</v>
      </c>
      <c r="P2389" s="24"/>
    </row>
    <row r="2390" spans="1:16">
      <c r="A2390" s="177" t="s">
        <v>2840</v>
      </c>
      <c r="B2390" s="177"/>
      <c r="C2390" s="177"/>
      <c r="D2390" s="177"/>
      <c r="E2390" s="177"/>
      <c r="F2390" s="24" t="s">
        <v>88</v>
      </c>
      <c r="G2390" s="24" t="s">
        <v>1453</v>
      </c>
      <c r="H2390" s="24">
        <v>4</v>
      </c>
      <c r="I2390" s="24">
        <v>411</v>
      </c>
      <c r="J2390" s="24" t="s">
        <v>1619</v>
      </c>
      <c r="K2390" s="85">
        <v>46.11</v>
      </c>
      <c r="L2390" s="178"/>
      <c r="M2390" s="178"/>
      <c r="N2390" s="178"/>
      <c r="O2390" s="180"/>
      <c r="P2390" s="24"/>
    </row>
    <row r="2391" spans="1:16" ht="24">
      <c r="A2391" s="177" t="s">
        <v>2840</v>
      </c>
      <c r="B2391" s="177"/>
      <c r="C2391" s="177"/>
      <c r="D2391" s="177">
        <v>0</v>
      </c>
      <c r="E2391" s="177">
        <v>0</v>
      </c>
      <c r="F2391" s="24" t="s">
        <v>120</v>
      </c>
      <c r="G2391" s="24" t="s">
        <v>431</v>
      </c>
      <c r="H2391" s="24">
        <v>4</v>
      </c>
      <c r="I2391" s="24">
        <v>446</v>
      </c>
      <c r="J2391" s="24" t="s">
        <v>1618</v>
      </c>
      <c r="K2391" s="85">
        <v>25.86</v>
      </c>
      <c r="L2391" s="178"/>
      <c r="M2391" s="178"/>
      <c r="N2391" s="178"/>
      <c r="O2391" s="180"/>
      <c r="P2391" s="24"/>
    </row>
    <row r="2392" spans="1:16">
      <c r="A2392" s="177" t="s">
        <v>2840</v>
      </c>
      <c r="B2392" s="177" t="s">
        <v>2841</v>
      </c>
      <c r="C2392" s="177">
        <v>19960068</v>
      </c>
      <c r="D2392" s="177">
        <v>4</v>
      </c>
      <c r="E2392" s="177">
        <v>0</v>
      </c>
      <c r="F2392" s="24" t="s">
        <v>88</v>
      </c>
      <c r="G2392" s="24" t="s">
        <v>1453</v>
      </c>
      <c r="H2392" s="24">
        <v>5</v>
      </c>
      <c r="I2392" s="24">
        <v>503</v>
      </c>
      <c r="J2392" s="24" t="s">
        <v>1612</v>
      </c>
      <c r="K2392" s="85">
        <v>37.97</v>
      </c>
      <c r="L2392" s="178">
        <v>23</v>
      </c>
      <c r="M2392" s="178">
        <f>15+6*D2392/3+6*(E2392/2)/3</f>
        <v>23</v>
      </c>
      <c r="N2392" s="178">
        <f>L2392-M2392</f>
        <v>0</v>
      </c>
      <c r="O2392" s="180">
        <f>SUMPRODUCT(TEXT(N2392-{0,5,15,25,35},"0;\0")*{0,2,3,3,7})</f>
        <v>0</v>
      </c>
      <c r="P2392" s="24"/>
    </row>
    <row r="2393" spans="1:16">
      <c r="A2393" s="177" t="s">
        <v>2840</v>
      </c>
      <c r="B2393" s="177"/>
      <c r="C2393" s="177"/>
      <c r="D2393" s="177"/>
      <c r="E2393" s="177"/>
      <c r="F2393" s="24" t="s">
        <v>120</v>
      </c>
      <c r="G2393" s="24" t="s">
        <v>431</v>
      </c>
      <c r="H2393" s="24">
        <v>3</v>
      </c>
      <c r="I2393" s="24">
        <v>344</v>
      </c>
      <c r="J2393" s="24" t="s">
        <v>1592</v>
      </c>
      <c r="K2393" s="85">
        <v>25.8</v>
      </c>
      <c r="L2393" s="178"/>
      <c r="M2393" s="178"/>
      <c r="N2393" s="178"/>
      <c r="O2393" s="180"/>
      <c r="P2393" s="24"/>
    </row>
    <row r="2394" spans="1:16">
      <c r="A2394" s="177" t="s">
        <v>2840</v>
      </c>
      <c r="B2394" s="177" t="s">
        <v>1621</v>
      </c>
      <c r="C2394" s="177">
        <v>20180226</v>
      </c>
      <c r="D2394" s="177">
        <v>7</v>
      </c>
      <c r="E2394" s="177">
        <v>0</v>
      </c>
      <c r="F2394" s="24" t="s">
        <v>120</v>
      </c>
      <c r="G2394" s="24" t="s">
        <v>431</v>
      </c>
      <c r="H2394" s="24">
        <v>4</v>
      </c>
      <c r="I2394" s="24">
        <v>437</v>
      </c>
      <c r="J2394" s="24" t="s">
        <v>1555</v>
      </c>
      <c r="K2394" s="85">
        <v>28.09</v>
      </c>
      <c r="L2394" s="178">
        <v>28.81</v>
      </c>
      <c r="M2394" s="178">
        <f>15+6*D2394/3+6*(E2394/2)/3</f>
        <v>29</v>
      </c>
      <c r="N2394" s="178">
        <f>L2394-M2394</f>
        <v>-0.19000000000000128</v>
      </c>
      <c r="O2394" s="180">
        <f>SUMPRODUCT(TEXT(N2394-{0,5,15,25,35},"0;\0")*{0,2,3,3,7})</f>
        <v>0</v>
      </c>
      <c r="P2394" s="24"/>
    </row>
    <row r="2395" spans="1:16">
      <c r="A2395" s="177" t="s">
        <v>1852</v>
      </c>
      <c r="B2395" s="177"/>
      <c r="C2395" s="177"/>
      <c r="D2395" s="177"/>
      <c r="E2395" s="177"/>
      <c r="F2395" s="24" t="s">
        <v>88</v>
      </c>
      <c r="G2395" s="24" t="s">
        <v>1453</v>
      </c>
      <c r="H2395" s="24">
        <v>6</v>
      </c>
      <c r="I2395" s="24">
        <v>604</v>
      </c>
      <c r="J2395" s="24" t="s">
        <v>1548</v>
      </c>
      <c r="K2395" s="85">
        <v>39.54</v>
      </c>
      <c r="L2395" s="178"/>
      <c r="M2395" s="178"/>
      <c r="N2395" s="178"/>
      <c r="O2395" s="180"/>
      <c r="P2395" s="24"/>
    </row>
    <row r="2396" spans="1:16" ht="24">
      <c r="A2396" s="177" t="s">
        <v>1852</v>
      </c>
      <c r="B2396" s="177"/>
      <c r="C2396" s="177"/>
      <c r="D2396" s="177"/>
      <c r="E2396" s="177"/>
      <c r="F2396" s="24" t="s">
        <v>120</v>
      </c>
      <c r="G2396" s="24" t="s">
        <v>431</v>
      </c>
      <c r="H2396" s="24">
        <v>4</v>
      </c>
      <c r="I2396" s="24">
        <v>438</v>
      </c>
      <c r="J2396" s="24" t="s">
        <v>1557</v>
      </c>
      <c r="K2396" s="85">
        <v>53.04</v>
      </c>
      <c r="L2396" s="178"/>
      <c r="M2396" s="178"/>
      <c r="N2396" s="178"/>
      <c r="O2396" s="180"/>
      <c r="P2396" s="24"/>
    </row>
    <row r="2397" spans="1:16">
      <c r="A2397" s="177" t="s">
        <v>1852</v>
      </c>
      <c r="B2397" s="177" t="s">
        <v>1622</v>
      </c>
      <c r="C2397" s="177">
        <v>19960009</v>
      </c>
      <c r="D2397" s="177">
        <v>3</v>
      </c>
      <c r="E2397" s="177">
        <v>0</v>
      </c>
      <c r="F2397" s="24" t="s">
        <v>88</v>
      </c>
      <c r="G2397" s="24" t="s">
        <v>1453</v>
      </c>
      <c r="H2397" s="24">
        <v>7</v>
      </c>
      <c r="I2397" s="24">
        <v>702</v>
      </c>
      <c r="J2397" s="24" t="s">
        <v>1595</v>
      </c>
      <c r="K2397" s="85">
        <v>39.54</v>
      </c>
      <c r="L2397" s="178">
        <v>25.439999999999998</v>
      </c>
      <c r="M2397" s="178">
        <f>15+6*D2397/3+6*(E2397/2)/3</f>
        <v>21</v>
      </c>
      <c r="N2397" s="178">
        <f>L2397-M2397</f>
        <v>4.4399999999999977</v>
      </c>
      <c r="O2397" s="180">
        <f>SUMPRODUCT(TEXT(N2397-{0,5,15,25,35},"0;\0")*{0,2,3,3,7})</f>
        <v>0</v>
      </c>
      <c r="P2397" s="24"/>
    </row>
    <row r="2398" spans="1:16">
      <c r="A2398" s="177" t="s">
        <v>2842</v>
      </c>
      <c r="B2398" s="177"/>
      <c r="C2398" s="177"/>
      <c r="D2398" s="177"/>
      <c r="E2398" s="177"/>
      <c r="F2398" s="24" t="s">
        <v>88</v>
      </c>
      <c r="G2398" s="24" t="s">
        <v>1453</v>
      </c>
      <c r="H2398" s="24">
        <v>6</v>
      </c>
      <c r="I2398" s="24">
        <v>601</v>
      </c>
      <c r="J2398" s="24" t="s">
        <v>1603</v>
      </c>
      <c r="K2398" s="85">
        <v>61.98</v>
      </c>
      <c r="L2398" s="178"/>
      <c r="M2398" s="178"/>
      <c r="N2398" s="178"/>
      <c r="O2398" s="180"/>
      <c r="P2398" s="24"/>
    </row>
    <row r="2399" spans="1:16" ht="24">
      <c r="A2399" s="177" t="s">
        <v>2842</v>
      </c>
      <c r="B2399" s="177"/>
      <c r="C2399" s="177"/>
      <c r="D2399" s="177"/>
      <c r="E2399" s="177"/>
      <c r="F2399" s="24" t="s">
        <v>120</v>
      </c>
      <c r="G2399" s="24" t="s">
        <v>431</v>
      </c>
      <c r="H2399" s="24">
        <v>4</v>
      </c>
      <c r="I2399" s="24">
        <v>438</v>
      </c>
      <c r="J2399" s="24" t="s">
        <v>1557</v>
      </c>
      <c r="K2399" s="85">
        <v>53.04</v>
      </c>
      <c r="L2399" s="178"/>
      <c r="M2399" s="178"/>
      <c r="N2399" s="178"/>
      <c r="O2399" s="180"/>
      <c r="P2399" s="24"/>
    </row>
    <row r="2400" spans="1:16" ht="12" customHeight="1">
      <c r="A2400" s="177" t="s">
        <v>2842</v>
      </c>
      <c r="B2400" s="177" t="s">
        <v>1623</v>
      </c>
      <c r="C2400" s="181">
        <v>20180178</v>
      </c>
      <c r="D2400" s="177">
        <v>9</v>
      </c>
      <c r="E2400" s="177">
        <v>3</v>
      </c>
      <c r="F2400" s="24" t="s">
        <v>88</v>
      </c>
      <c r="G2400" s="24" t="s">
        <v>1453</v>
      </c>
      <c r="H2400" s="24">
        <v>7</v>
      </c>
      <c r="I2400" s="24">
        <v>715</v>
      </c>
      <c r="J2400" s="24" t="s">
        <v>1504</v>
      </c>
      <c r="K2400" s="85">
        <v>90.35</v>
      </c>
      <c r="L2400" s="178">
        <v>36</v>
      </c>
      <c r="M2400" s="178">
        <f>15+6*D2400/3+6*(E2400/2)/3</f>
        <v>36</v>
      </c>
      <c r="N2400" s="178">
        <f>L2400-M2400</f>
        <v>0</v>
      </c>
      <c r="O2400" s="180">
        <f>SUMPRODUCT(TEXT(N2400-{0,5,15,25,35},"0;\0")*{0,2,3,3,7})</f>
        <v>0</v>
      </c>
      <c r="P2400" s="24"/>
    </row>
    <row r="2401" spans="1:16" ht="12" customHeight="1">
      <c r="A2401" s="177" t="s">
        <v>2815</v>
      </c>
      <c r="B2401" s="177"/>
      <c r="C2401" s="182"/>
      <c r="D2401" s="177"/>
      <c r="E2401" s="177"/>
      <c r="F2401" s="24" t="s">
        <v>88</v>
      </c>
      <c r="G2401" s="24" t="s">
        <v>1453</v>
      </c>
      <c r="H2401" s="24">
        <v>6</v>
      </c>
      <c r="I2401" s="24">
        <v>601</v>
      </c>
      <c r="J2401" s="24" t="s">
        <v>1603</v>
      </c>
      <c r="K2401" s="85">
        <v>61.98</v>
      </c>
      <c r="L2401" s="178"/>
      <c r="M2401" s="178"/>
      <c r="N2401" s="178"/>
      <c r="O2401" s="180"/>
      <c r="P2401" s="24"/>
    </row>
    <row r="2402" spans="1:16" ht="24" customHeight="1">
      <c r="A2402" s="177" t="s">
        <v>2815</v>
      </c>
      <c r="B2402" s="177"/>
      <c r="C2402" s="182"/>
      <c r="D2402" s="177"/>
      <c r="E2402" s="177"/>
      <c r="F2402" s="24" t="s">
        <v>88</v>
      </c>
      <c r="G2402" s="24" t="s">
        <v>1453</v>
      </c>
      <c r="H2402" s="24">
        <v>7</v>
      </c>
      <c r="I2402" s="24">
        <v>701</v>
      </c>
      <c r="J2402" s="24" t="s">
        <v>1474</v>
      </c>
      <c r="K2402" s="85">
        <v>168.79</v>
      </c>
      <c r="L2402" s="178"/>
      <c r="M2402" s="178"/>
      <c r="N2402" s="178"/>
      <c r="O2402" s="180"/>
      <c r="P2402" s="24"/>
    </row>
    <row r="2403" spans="1:16">
      <c r="A2403" s="177" t="s">
        <v>2815</v>
      </c>
      <c r="B2403" s="177"/>
      <c r="C2403" s="183"/>
      <c r="D2403" s="177">
        <v>1</v>
      </c>
      <c r="E2403" s="177"/>
      <c r="F2403" s="24" t="s">
        <v>120</v>
      </c>
      <c r="G2403" s="24" t="s">
        <v>431</v>
      </c>
      <c r="H2403" s="24">
        <v>3</v>
      </c>
      <c r="I2403" s="24">
        <v>344</v>
      </c>
      <c r="J2403" s="24" t="s">
        <v>1592</v>
      </c>
      <c r="K2403" s="85">
        <v>25.8</v>
      </c>
      <c r="L2403" s="178"/>
      <c r="M2403" s="178"/>
      <c r="N2403" s="178"/>
      <c r="O2403" s="180"/>
      <c r="P2403" s="24"/>
    </row>
    <row r="2404" spans="1:16" ht="24">
      <c r="A2404" s="177" t="s">
        <v>2815</v>
      </c>
      <c r="B2404" s="177" t="s">
        <v>1624</v>
      </c>
      <c r="C2404" s="177">
        <v>20180147</v>
      </c>
      <c r="D2404" s="177">
        <v>0</v>
      </c>
      <c r="E2404" s="177">
        <v>3</v>
      </c>
      <c r="F2404" s="24" t="s">
        <v>88</v>
      </c>
      <c r="G2404" s="24" t="s">
        <v>1453</v>
      </c>
      <c r="H2404" s="24">
        <v>8</v>
      </c>
      <c r="I2404" s="24">
        <v>806</v>
      </c>
      <c r="J2404" s="24" t="s">
        <v>1625</v>
      </c>
      <c r="K2404" s="85">
        <v>24.67</v>
      </c>
      <c r="L2404" s="178">
        <v>19</v>
      </c>
      <c r="M2404" s="178">
        <f>15+6*D2404/3+6*(E2404/2)/3</f>
        <v>18</v>
      </c>
      <c r="N2404" s="178">
        <f>L2404-M2404</f>
        <v>1</v>
      </c>
      <c r="O2404" s="180">
        <f>SUMPRODUCT(TEXT(N2404-{0,5,15,25,35},"0;\0")*{0,2,3,3,7})</f>
        <v>0</v>
      </c>
      <c r="P2404" s="24"/>
    </row>
    <row r="2405" spans="1:16" ht="24">
      <c r="A2405" s="177" t="s">
        <v>2843</v>
      </c>
      <c r="B2405" s="177"/>
      <c r="C2405" s="177"/>
      <c r="D2405" s="177"/>
      <c r="E2405" s="177"/>
      <c r="F2405" s="24" t="s">
        <v>88</v>
      </c>
      <c r="G2405" s="24" t="s">
        <v>1453</v>
      </c>
      <c r="H2405" s="24">
        <v>7</v>
      </c>
      <c r="I2405" s="24">
        <v>701</v>
      </c>
      <c r="J2405" s="24" t="s">
        <v>1474</v>
      </c>
      <c r="K2405" s="85">
        <v>168.79</v>
      </c>
      <c r="L2405" s="178"/>
      <c r="M2405" s="178"/>
      <c r="N2405" s="178"/>
      <c r="O2405" s="180"/>
      <c r="P2405" s="24"/>
    </row>
    <row r="2406" spans="1:16">
      <c r="A2406" s="177" t="s">
        <v>2843</v>
      </c>
      <c r="B2406" s="177"/>
      <c r="C2406" s="177"/>
      <c r="D2406" s="177"/>
      <c r="E2406" s="177"/>
      <c r="F2406" s="24" t="s">
        <v>120</v>
      </c>
      <c r="G2406" s="24" t="s">
        <v>431</v>
      </c>
      <c r="H2406" s="24">
        <v>4</v>
      </c>
      <c r="I2406" s="24">
        <v>440</v>
      </c>
      <c r="J2406" s="24" t="s">
        <v>1554</v>
      </c>
      <c r="K2406" s="85">
        <v>25.78</v>
      </c>
      <c r="L2406" s="178"/>
      <c r="M2406" s="178"/>
      <c r="N2406" s="178"/>
      <c r="O2406" s="180"/>
      <c r="P2406" s="24"/>
    </row>
    <row r="2407" spans="1:16">
      <c r="A2407" s="177" t="s">
        <v>2843</v>
      </c>
      <c r="B2407" s="177" t="s">
        <v>1626</v>
      </c>
      <c r="C2407" s="177">
        <v>20060034</v>
      </c>
      <c r="D2407" s="177">
        <v>4</v>
      </c>
      <c r="E2407" s="177">
        <v>0</v>
      </c>
      <c r="F2407" s="24" t="s">
        <v>88</v>
      </c>
      <c r="G2407" s="24" t="s">
        <v>1453</v>
      </c>
      <c r="H2407" s="24">
        <v>7</v>
      </c>
      <c r="I2407" s="24">
        <v>702</v>
      </c>
      <c r="J2407" s="24" t="s">
        <v>1595</v>
      </c>
      <c r="K2407" s="85">
        <v>39.54</v>
      </c>
      <c r="L2407" s="178">
        <v>27.11</v>
      </c>
      <c r="M2407" s="178">
        <f>15+6*D2407/3+6*(E2407/2)/3</f>
        <v>23</v>
      </c>
      <c r="N2407" s="178">
        <f>L2407-M2407</f>
        <v>4.1099999999999994</v>
      </c>
      <c r="O2407" s="180">
        <f>SUMPRODUCT(TEXT(N2407-{0,5,15,25,35},"0;\0")*{0,2,3,3,7})</f>
        <v>0</v>
      </c>
      <c r="P2407" s="24"/>
    </row>
    <row r="2408" spans="1:16">
      <c r="A2408" s="177" t="s">
        <v>2844</v>
      </c>
      <c r="B2408" s="177"/>
      <c r="C2408" s="177"/>
      <c r="D2408" s="177"/>
      <c r="E2408" s="177"/>
      <c r="F2408" s="24" t="s">
        <v>120</v>
      </c>
      <c r="G2408" s="24" t="s">
        <v>431</v>
      </c>
      <c r="H2408" s="24">
        <v>3</v>
      </c>
      <c r="I2408" s="24">
        <v>339</v>
      </c>
      <c r="J2408" s="24" t="s">
        <v>1526</v>
      </c>
      <c r="K2408" s="85">
        <v>25.81</v>
      </c>
      <c r="L2408" s="178"/>
      <c r="M2408" s="178"/>
      <c r="N2408" s="178"/>
      <c r="O2408" s="180"/>
      <c r="P2408" s="24"/>
    </row>
    <row r="2409" spans="1:16">
      <c r="A2409" s="177" t="s">
        <v>2844</v>
      </c>
      <c r="B2409" s="177" t="s">
        <v>1627</v>
      </c>
      <c r="C2409" s="177">
        <v>20190010</v>
      </c>
      <c r="D2409" s="177">
        <v>0</v>
      </c>
      <c r="E2409" s="177">
        <v>0</v>
      </c>
      <c r="F2409" s="24" t="s">
        <v>88</v>
      </c>
      <c r="G2409" s="24" t="s">
        <v>1453</v>
      </c>
      <c r="H2409" s="24">
        <v>7</v>
      </c>
      <c r="I2409" s="24">
        <v>715</v>
      </c>
      <c r="J2409" s="24" t="s">
        <v>1504</v>
      </c>
      <c r="K2409" s="85">
        <v>90.35</v>
      </c>
      <c r="L2409" s="178">
        <v>19.22</v>
      </c>
      <c r="M2409" s="178">
        <f>15+6*D2409/3+6*(E2409/2)/3</f>
        <v>15</v>
      </c>
      <c r="N2409" s="178">
        <f>L2409-M2409</f>
        <v>4.2199999999999989</v>
      </c>
      <c r="O2409" s="180">
        <f>SUMPRODUCT(TEXT(N2409-{0,5,15,25,35},"0;\0")*{0,2,3,3,7})</f>
        <v>0</v>
      </c>
      <c r="P2409" s="24"/>
    </row>
    <row r="2410" spans="1:16">
      <c r="A2410" s="177" t="s">
        <v>2844</v>
      </c>
      <c r="B2410" s="177"/>
      <c r="C2410" s="177"/>
      <c r="D2410" s="177"/>
      <c r="E2410" s="177"/>
      <c r="F2410" s="24" t="s">
        <v>120</v>
      </c>
      <c r="G2410" s="24" t="s">
        <v>431</v>
      </c>
      <c r="H2410" s="24">
        <v>4</v>
      </c>
      <c r="I2410" s="24">
        <v>442</v>
      </c>
      <c r="J2410" s="24" t="s">
        <v>1456</v>
      </c>
      <c r="K2410" s="85">
        <v>47.72</v>
      </c>
      <c r="L2410" s="178"/>
      <c r="M2410" s="178"/>
      <c r="N2410" s="178"/>
      <c r="O2410" s="180"/>
      <c r="P2410" s="24"/>
    </row>
    <row r="2411" spans="1:16">
      <c r="A2411" s="177" t="s">
        <v>2844</v>
      </c>
      <c r="B2411" s="177" t="s">
        <v>1628</v>
      </c>
      <c r="C2411" s="177">
        <v>20190031</v>
      </c>
      <c r="D2411" s="177">
        <v>0</v>
      </c>
      <c r="E2411" s="177">
        <v>0</v>
      </c>
      <c r="F2411" s="24" t="s">
        <v>88</v>
      </c>
      <c r="G2411" s="24" t="s">
        <v>1453</v>
      </c>
      <c r="H2411" s="24">
        <v>4</v>
      </c>
      <c r="I2411" s="24">
        <v>406</v>
      </c>
      <c r="J2411" s="24" t="s">
        <v>1522</v>
      </c>
      <c r="K2411" s="85">
        <v>50.74</v>
      </c>
      <c r="L2411" s="178">
        <v>19.93</v>
      </c>
      <c r="M2411" s="178">
        <f>15+6*D2411/3+6*(E2411/2)/3</f>
        <v>15</v>
      </c>
      <c r="N2411" s="178">
        <f>L2411-M2411</f>
        <v>4.93</v>
      </c>
      <c r="O2411" s="180">
        <f>SUMPRODUCT(TEXT(N2411-{0,5,15,25,35},"0;\0")*{0,2,3,3,7})</f>
        <v>0</v>
      </c>
      <c r="P2411" s="24"/>
    </row>
    <row r="2412" spans="1:16">
      <c r="A2412" s="177" t="s">
        <v>2845</v>
      </c>
      <c r="B2412" s="177"/>
      <c r="C2412" s="177"/>
      <c r="D2412" s="177"/>
      <c r="E2412" s="177"/>
      <c r="F2412" s="24" t="s">
        <v>120</v>
      </c>
      <c r="G2412" s="24" t="s">
        <v>431</v>
      </c>
      <c r="H2412" s="24">
        <v>3</v>
      </c>
      <c r="I2412" s="24">
        <v>341</v>
      </c>
      <c r="J2412" s="24" t="s">
        <v>1518</v>
      </c>
      <c r="K2412" s="85">
        <v>25.81</v>
      </c>
      <c r="L2412" s="178"/>
      <c r="M2412" s="178"/>
      <c r="N2412" s="178"/>
      <c r="O2412" s="180"/>
      <c r="P2412" s="24"/>
    </row>
    <row r="2413" spans="1:16" ht="24">
      <c r="A2413" s="177" t="s">
        <v>2845</v>
      </c>
      <c r="B2413" s="177" t="s">
        <v>1629</v>
      </c>
      <c r="C2413" s="177">
        <v>20190024</v>
      </c>
      <c r="D2413" s="177">
        <v>3</v>
      </c>
      <c r="E2413" s="177">
        <v>0</v>
      </c>
      <c r="F2413" s="24" t="s">
        <v>88</v>
      </c>
      <c r="G2413" s="24" t="s">
        <v>1453</v>
      </c>
      <c r="H2413" s="24">
        <v>8</v>
      </c>
      <c r="I2413" s="24">
        <v>804</v>
      </c>
      <c r="J2413" s="24" t="s">
        <v>1630</v>
      </c>
      <c r="K2413" s="85">
        <v>21.74</v>
      </c>
      <c r="L2413" s="178">
        <v>25.57</v>
      </c>
      <c r="M2413" s="178">
        <f>15+6*D2413/3+6*(E2413/2)/3</f>
        <v>21</v>
      </c>
      <c r="N2413" s="178">
        <f>L2413-M2413</f>
        <v>4.57</v>
      </c>
      <c r="O2413" s="180">
        <f>SUMPRODUCT(TEXT(N2413-{0,5,15,25,35},"0;\0")*{0,2,3,3,7})</f>
        <v>0</v>
      </c>
      <c r="P2413" s="178"/>
    </row>
    <row r="2414" spans="1:16">
      <c r="A2414" s="177" t="s">
        <v>2846</v>
      </c>
      <c r="B2414" s="177"/>
      <c r="C2414" s="177"/>
      <c r="D2414" s="177"/>
      <c r="E2414" s="177"/>
      <c r="F2414" s="24" t="s">
        <v>120</v>
      </c>
      <c r="G2414" s="24" t="s">
        <v>431</v>
      </c>
      <c r="H2414" s="24">
        <v>3</v>
      </c>
      <c r="I2414" s="24">
        <v>344</v>
      </c>
      <c r="J2414" s="24" t="s">
        <v>1592</v>
      </c>
      <c r="K2414" s="85">
        <v>25.8</v>
      </c>
      <c r="L2414" s="178"/>
      <c r="M2414" s="178"/>
      <c r="N2414" s="178"/>
      <c r="O2414" s="180"/>
      <c r="P2414" s="178"/>
    </row>
    <row r="2415" spans="1:16">
      <c r="A2415" s="177" t="s">
        <v>2846</v>
      </c>
      <c r="B2415" s="177" t="s">
        <v>1631</v>
      </c>
      <c r="C2415" s="177">
        <v>19870048</v>
      </c>
      <c r="D2415" s="177">
        <v>11</v>
      </c>
      <c r="E2415" s="177">
        <v>0</v>
      </c>
      <c r="F2415" s="24" t="s">
        <v>88</v>
      </c>
      <c r="G2415" s="24" t="s">
        <v>1453</v>
      </c>
      <c r="H2415" s="24">
        <v>7</v>
      </c>
      <c r="I2415" s="24">
        <v>715</v>
      </c>
      <c r="J2415" s="24" t="s">
        <v>1504</v>
      </c>
      <c r="K2415" s="85">
        <v>90.35</v>
      </c>
      <c r="L2415" s="178">
        <v>39.950000000000003</v>
      </c>
      <c r="M2415" s="178">
        <f>15+6*D2415/3+6*(E2415/2)/3</f>
        <v>37</v>
      </c>
      <c r="N2415" s="178">
        <f>L2415-M2415</f>
        <v>2.9500000000000028</v>
      </c>
      <c r="O2415" s="180">
        <f>SUMPRODUCT(TEXT(N2415-{0,5,15,25,35},"0;\0")*{0,2,3,3,7})</f>
        <v>0</v>
      </c>
      <c r="P2415" s="25"/>
    </row>
    <row r="2416" spans="1:16">
      <c r="A2416" s="177" t="s">
        <v>2847</v>
      </c>
      <c r="B2416" s="177"/>
      <c r="C2416" s="177"/>
      <c r="D2416" s="177"/>
      <c r="E2416" s="177"/>
      <c r="F2416" s="24" t="s">
        <v>88</v>
      </c>
      <c r="G2416" s="24" t="s">
        <v>1453</v>
      </c>
      <c r="H2416" s="24">
        <v>6</v>
      </c>
      <c r="I2416" s="24">
        <v>605</v>
      </c>
      <c r="J2416" s="24" t="s">
        <v>1539</v>
      </c>
      <c r="K2416" s="85">
        <v>85.09</v>
      </c>
      <c r="L2416" s="178"/>
      <c r="M2416" s="178"/>
      <c r="N2416" s="178"/>
      <c r="O2416" s="180"/>
      <c r="P2416" s="25"/>
    </row>
    <row r="2417" spans="1:16">
      <c r="A2417" s="177" t="s">
        <v>2847</v>
      </c>
      <c r="B2417" s="177"/>
      <c r="C2417" s="177"/>
      <c r="D2417" s="177"/>
      <c r="E2417" s="177"/>
      <c r="F2417" s="24" t="s">
        <v>88</v>
      </c>
      <c r="G2417" s="24" t="s">
        <v>1453</v>
      </c>
      <c r="H2417" s="24">
        <v>4</v>
      </c>
      <c r="I2417" s="24">
        <v>409</v>
      </c>
      <c r="J2417" s="24" t="s">
        <v>1632</v>
      </c>
      <c r="K2417" s="85">
        <v>18.43</v>
      </c>
      <c r="L2417" s="178"/>
      <c r="M2417" s="178"/>
      <c r="N2417" s="178"/>
      <c r="O2417" s="180"/>
      <c r="P2417" s="25"/>
    </row>
    <row r="2418" spans="1:16">
      <c r="A2418" s="177" t="s">
        <v>2847</v>
      </c>
      <c r="B2418" s="177"/>
      <c r="C2418" s="177"/>
      <c r="D2418" s="177"/>
      <c r="E2418" s="177"/>
      <c r="F2418" s="24" t="s">
        <v>120</v>
      </c>
      <c r="G2418" s="24" t="s">
        <v>431</v>
      </c>
      <c r="H2418" s="24">
        <v>4</v>
      </c>
      <c r="I2418" s="24">
        <v>442</v>
      </c>
      <c r="J2418" s="24" t="s">
        <v>1456</v>
      </c>
      <c r="K2418" s="85">
        <v>47.72</v>
      </c>
      <c r="L2418" s="178"/>
      <c r="M2418" s="178"/>
      <c r="N2418" s="178"/>
      <c r="O2418" s="180"/>
      <c r="P2418" s="24"/>
    </row>
    <row r="2419" spans="1:16">
      <c r="A2419" s="177" t="s">
        <v>2847</v>
      </c>
      <c r="B2419" s="177" t="s">
        <v>1633</v>
      </c>
      <c r="C2419" s="177">
        <v>19900026</v>
      </c>
      <c r="D2419" s="179">
        <v>21</v>
      </c>
      <c r="E2419" s="177">
        <v>0</v>
      </c>
      <c r="F2419" s="24" t="s">
        <v>88</v>
      </c>
      <c r="G2419" s="24" t="s">
        <v>1453</v>
      </c>
      <c r="H2419" s="24">
        <v>4</v>
      </c>
      <c r="I2419" s="24">
        <v>325</v>
      </c>
      <c r="J2419" s="24" t="s">
        <v>1634</v>
      </c>
      <c r="K2419" s="85">
        <v>19.54</v>
      </c>
      <c r="L2419" s="178">
        <v>61.91</v>
      </c>
      <c r="M2419" s="178">
        <f>15+6*D2419/3+6*(E2419/2)/3</f>
        <v>57</v>
      </c>
      <c r="N2419" s="178">
        <f>L2419-M2419</f>
        <v>4.9099999999999966</v>
      </c>
      <c r="O2419" s="180">
        <f>SUMPRODUCT(TEXT(N2419-{0,5,15,25,35},"0;\0")*{0,2,3,3,7})</f>
        <v>0</v>
      </c>
      <c r="P2419" s="24"/>
    </row>
    <row r="2420" spans="1:16">
      <c r="A2420" s="177" t="s">
        <v>2848</v>
      </c>
      <c r="B2420" s="177"/>
      <c r="C2420" s="177"/>
      <c r="D2420" s="179"/>
      <c r="E2420" s="177"/>
      <c r="F2420" s="24" t="s">
        <v>88</v>
      </c>
      <c r="G2420" s="24" t="s">
        <v>1453</v>
      </c>
      <c r="H2420" s="24">
        <v>4</v>
      </c>
      <c r="I2420" s="24">
        <v>409</v>
      </c>
      <c r="J2420" s="24" t="s">
        <v>1632</v>
      </c>
      <c r="K2420" s="85">
        <v>18.43</v>
      </c>
      <c r="L2420" s="178"/>
      <c r="M2420" s="178"/>
      <c r="N2420" s="178"/>
      <c r="O2420" s="180"/>
      <c r="P2420" s="24"/>
    </row>
    <row r="2421" spans="1:16">
      <c r="A2421" s="177" t="s">
        <v>2848</v>
      </c>
      <c r="B2421" s="177"/>
      <c r="C2421" s="177"/>
      <c r="D2421" s="179"/>
      <c r="E2421" s="177"/>
      <c r="F2421" s="24" t="s">
        <v>88</v>
      </c>
      <c r="G2421" s="24" t="s">
        <v>1453</v>
      </c>
      <c r="H2421" s="24">
        <v>4</v>
      </c>
      <c r="I2421" s="24">
        <v>406</v>
      </c>
      <c r="J2421" s="24" t="s">
        <v>1522</v>
      </c>
      <c r="K2421" s="85">
        <v>50.74</v>
      </c>
      <c r="L2421" s="178"/>
      <c r="M2421" s="178"/>
      <c r="N2421" s="178"/>
      <c r="O2421" s="180"/>
      <c r="P2421" s="24"/>
    </row>
    <row r="2422" spans="1:16" ht="24">
      <c r="A2422" s="24" t="s">
        <v>13</v>
      </c>
      <c r="B2422" s="24" t="s">
        <v>1635</v>
      </c>
      <c r="C2422" s="24">
        <v>20130006</v>
      </c>
      <c r="D2422" s="24">
        <v>5</v>
      </c>
      <c r="E2422" s="24">
        <v>3</v>
      </c>
      <c r="F2422" s="24" t="s">
        <v>88</v>
      </c>
      <c r="G2422" s="24" t="s">
        <v>1636</v>
      </c>
      <c r="H2422" s="24">
        <v>3</v>
      </c>
      <c r="I2422" s="24">
        <v>301</v>
      </c>
      <c r="J2422" s="24" t="s">
        <v>325</v>
      </c>
      <c r="K2422" s="85">
        <v>28.03</v>
      </c>
      <c r="L2422" s="24">
        <v>26</v>
      </c>
      <c r="M2422" s="25">
        <f>15+8*D2422/3+8*(E2422/2)/3</f>
        <v>32.333333333333336</v>
      </c>
      <c r="N2422" s="25">
        <f>L2422-M2422</f>
        <v>-6.3333333333333357</v>
      </c>
      <c r="O2422" s="24">
        <f>SUMPRODUCT(TEXT(N2422-{0,5,15,25,35},"0;\0")*{0,2,3,3,7})</f>
        <v>0</v>
      </c>
      <c r="P2422" s="24"/>
    </row>
    <row r="2423" spans="1:16">
      <c r="A2423" s="179" t="s">
        <v>13</v>
      </c>
      <c r="B2423" s="179" t="s">
        <v>1637</v>
      </c>
      <c r="C2423" s="179">
        <v>20110108</v>
      </c>
      <c r="D2423" s="179">
        <v>3</v>
      </c>
      <c r="E2423" s="179">
        <v>3</v>
      </c>
      <c r="F2423" s="22" t="s">
        <v>88</v>
      </c>
      <c r="G2423" s="24" t="s">
        <v>1636</v>
      </c>
      <c r="H2423" s="24">
        <v>3</v>
      </c>
      <c r="I2423" s="24">
        <v>301</v>
      </c>
      <c r="J2423" s="24" t="s">
        <v>325</v>
      </c>
      <c r="K2423" s="85">
        <v>28.03</v>
      </c>
      <c r="L2423" s="177">
        <v>25.01</v>
      </c>
      <c r="M2423" s="178">
        <f>15+8*D2423/3+8*(E2423/2)/3</f>
        <v>27</v>
      </c>
      <c r="N2423" s="178">
        <f>L2423-M2423</f>
        <v>-1.9899999999999984</v>
      </c>
      <c r="O2423" s="177">
        <f>SUMPRODUCT(TEXT(N2423-{0,5,15,25,35},"0;\0")*{0,2,3,3,7})</f>
        <v>0</v>
      </c>
      <c r="P2423" s="24"/>
    </row>
    <row r="2424" spans="1:16">
      <c r="A2424" s="179" t="s">
        <v>13</v>
      </c>
      <c r="B2424" s="179"/>
      <c r="C2424" s="179"/>
      <c r="D2424" s="179"/>
      <c r="E2424" s="179"/>
      <c r="F2424" s="24" t="s">
        <v>88</v>
      </c>
      <c r="G2424" s="24" t="s">
        <v>2849</v>
      </c>
      <c r="H2424" s="24">
        <v>1</v>
      </c>
      <c r="I2424" s="24">
        <v>115</v>
      </c>
      <c r="J2424" s="37" t="s">
        <v>1389</v>
      </c>
      <c r="K2424" s="85">
        <v>65.98</v>
      </c>
      <c r="L2424" s="177"/>
      <c r="M2424" s="178"/>
      <c r="N2424" s="178"/>
      <c r="O2424" s="177"/>
      <c r="P2424" s="24"/>
    </row>
    <row r="2425" spans="1:16" ht="24">
      <c r="A2425" s="24" t="s">
        <v>2850</v>
      </c>
      <c r="B2425" s="24" t="s">
        <v>2851</v>
      </c>
      <c r="C2425" s="24">
        <v>20190066</v>
      </c>
      <c r="D2425" s="24">
        <v>0</v>
      </c>
      <c r="E2425" s="24">
        <v>0</v>
      </c>
      <c r="F2425" s="24" t="s">
        <v>88</v>
      </c>
      <c r="G2425" s="24" t="s">
        <v>1636</v>
      </c>
      <c r="H2425" s="24">
        <v>3</v>
      </c>
      <c r="I2425" s="24">
        <v>302</v>
      </c>
      <c r="J2425" s="24" t="s">
        <v>325</v>
      </c>
      <c r="K2425" s="85">
        <v>47.45</v>
      </c>
      <c r="L2425" s="24">
        <v>11.86</v>
      </c>
      <c r="M2425" s="25">
        <f t="shared" ref="M2425:M2485" si="57">15+8*D2425/3+8*(E2425/2)/3</f>
        <v>15</v>
      </c>
      <c r="N2425" s="25">
        <f t="shared" ref="N2425:N2485" si="58">L2425-M2425</f>
        <v>-3.1400000000000006</v>
      </c>
      <c r="O2425" s="24">
        <f>SUMPRODUCT(TEXT(N2425-{0,5,15,25,35},"0;\0")*{0,2,3,3,7})</f>
        <v>0</v>
      </c>
      <c r="P2425" s="24"/>
    </row>
    <row r="2426" spans="1:16" ht="24">
      <c r="A2426" s="24" t="s">
        <v>2850</v>
      </c>
      <c r="B2426" s="24" t="s">
        <v>2852</v>
      </c>
      <c r="C2426" s="24">
        <v>20200072</v>
      </c>
      <c r="D2426" s="24">
        <v>0</v>
      </c>
      <c r="E2426" s="24">
        <v>0</v>
      </c>
      <c r="F2426" s="24" t="s">
        <v>88</v>
      </c>
      <c r="G2426" s="24" t="s">
        <v>1636</v>
      </c>
      <c r="H2426" s="24">
        <v>3</v>
      </c>
      <c r="I2426" s="24">
        <v>302</v>
      </c>
      <c r="J2426" s="24" t="s">
        <v>325</v>
      </c>
      <c r="K2426" s="85">
        <v>47.45</v>
      </c>
      <c r="L2426" s="24">
        <v>11.86</v>
      </c>
      <c r="M2426" s="25">
        <f t="shared" si="57"/>
        <v>15</v>
      </c>
      <c r="N2426" s="25">
        <f t="shared" si="58"/>
        <v>-3.1400000000000006</v>
      </c>
      <c r="O2426" s="24">
        <f>SUMPRODUCT(TEXT(N2426-{0,5,15,25,35},"0;\0")*{0,2,3,3,7})</f>
        <v>0</v>
      </c>
      <c r="P2426" s="24"/>
    </row>
    <row r="2427" spans="1:16" ht="24">
      <c r="A2427" s="24" t="s">
        <v>13</v>
      </c>
      <c r="B2427" s="24" t="s">
        <v>1638</v>
      </c>
      <c r="C2427" s="24">
        <v>19860032</v>
      </c>
      <c r="D2427" s="24">
        <v>0</v>
      </c>
      <c r="E2427" s="24">
        <v>0</v>
      </c>
      <c r="F2427" s="24" t="s">
        <v>88</v>
      </c>
      <c r="G2427" s="24" t="s">
        <v>1636</v>
      </c>
      <c r="H2427" s="24">
        <v>3</v>
      </c>
      <c r="I2427" s="24">
        <v>303</v>
      </c>
      <c r="J2427" s="24" t="s">
        <v>325</v>
      </c>
      <c r="K2427" s="85">
        <v>21.77</v>
      </c>
      <c r="L2427" s="24">
        <v>10.89</v>
      </c>
      <c r="M2427" s="25">
        <f t="shared" si="57"/>
        <v>15</v>
      </c>
      <c r="N2427" s="25">
        <f t="shared" si="58"/>
        <v>-4.1099999999999994</v>
      </c>
      <c r="O2427" s="24">
        <f>SUMPRODUCT(TEXT(N2427-{0,5,15,25,35},"0;\0")*{0,2,3,3,7})</f>
        <v>0</v>
      </c>
      <c r="P2427" s="24"/>
    </row>
    <row r="2428" spans="1:16" ht="24">
      <c r="A2428" s="24" t="s">
        <v>13</v>
      </c>
      <c r="B2428" s="24" t="s">
        <v>1639</v>
      </c>
      <c r="C2428" s="24">
        <v>20000036</v>
      </c>
      <c r="D2428" s="24">
        <v>1</v>
      </c>
      <c r="E2428" s="24">
        <v>0</v>
      </c>
      <c r="F2428" s="24" t="s">
        <v>88</v>
      </c>
      <c r="G2428" s="24" t="s">
        <v>1636</v>
      </c>
      <c r="H2428" s="24">
        <v>3</v>
      </c>
      <c r="I2428" s="24">
        <v>305</v>
      </c>
      <c r="J2428" s="24" t="s">
        <v>325</v>
      </c>
      <c r="K2428" s="85">
        <v>21.69</v>
      </c>
      <c r="L2428" s="24">
        <v>10.84</v>
      </c>
      <c r="M2428" s="25">
        <f t="shared" si="57"/>
        <v>17.666666666666668</v>
      </c>
      <c r="N2428" s="25">
        <f t="shared" si="58"/>
        <v>-6.826666666666668</v>
      </c>
      <c r="O2428" s="24">
        <f>SUMPRODUCT(TEXT(N2428-{0,5,15,25,35},"0;\0")*{0,2,3,3,7})</f>
        <v>0</v>
      </c>
      <c r="P2428" s="24"/>
    </row>
    <row r="2429" spans="1:16" ht="24">
      <c r="A2429" s="22" t="s">
        <v>2853</v>
      </c>
      <c r="B2429" s="22" t="s">
        <v>2854</v>
      </c>
      <c r="C2429" s="22">
        <v>20020055</v>
      </c>
      <c r="D2429" s="22">
        <v>0</v>
      </c>
      <c r="E2429" s="22">
        <v>4</v>
      </c>
      <c r="F2429" s="22" t="s">
        <v>88</v>
      </c>
      <c r="G2429" s="24" t="s">
        <v>1636</v>
      </c>
      <c r="H2429" s="24">
        <v>3</v>
      </c>
      <c r="I2429" s="24">
        <v>305</v>
      </c>
      <c r="J2429" s="24" t="s">
        <v>325</v>
      </c>
      <c r="K2429" s="85">
        <v>21.69</v>
      </c>
      <c r="L2429" s="24">
        <v>10.85</v>
      </c>
      <c r="M2429" s="25">
        <f t="shared" si="57"/>
        <v>20.333333333333332</v>
      </c>
      <c r="N2429" s="25">
        <f t="shared" si="58"/>
        <v>-9.4833333333333325</v>
      </c>
      <c r="O2429" s="24">
        <f>SUMPRODUCT(TEXT(N2429-{0,5,15,25,35},"0;\0")*{0,2,3,3,7})</f>
        <v>0</v>
      </c>
      <c r="P2429" s="24"/>
    </row>
    <row r="2430" spans="1:16">
      <c r="A2430" s="177" t="s">
        <v>13</v>
      </c>
      <c r="B2430" s="177" t="s">
        <v>1640</v>
      </c>
      <c r="C2430" s="177">
        <v>19980037</v>
      </c>
      <c r="D2430" s="177">
        <v>5</v>
      </c>
      <c r="E2430" s="177">
        <v>3</v>
      </c>
      <c r="F2430" s="24" t="s">
        <v>88</v>
      </c>
      <c r="G2430" s="24" t="s">
        <v>1636</v>
      </c>
      <c r="H2430" s="24">
        <v>3</v>
      </c>
      <c r="I2430" s="24">
        <v>306</v>
      </c>
      <c r="J2430" s="24" t="s">
        <v>325</v>
      </c>
      <c r="K2430" s="85">
        <v>21.78</v>
      </c>
      <c r="L2430" s="177">
        <v>32.880000000000003</v>
      </c>
      <c r="M2430" s="178">
        <f t="shared" si="57"/>
        <v>32.333333333333336</v>
      </c>
      <c r="N2430" s="178">
        <f t="shared" si="58"/>
        <v>0.54666666666666686</v>
      </c>
      <c r="O2430" s="177">
        <f>SUMPRODUCT(TEXT(N2430-{0,5,15,25,35},"0;\0")*{0,2,3,3,7})</f>
        <v>0</v>
      </c>
      <c r="P2430" s="24"/>
    </row>
    <row r="2431" spans="1:16">
      <c r="A2431" s="177" t="s">
        <v>13</v>
      </c>
      <c r="B2431" s="177"/>
      <c r="C2431" s="177"/>
      <c r="D2431" s="177"/>
      <c r="E2431" s="177"/>
      <c r="F2431" s="24" t="s">
        <v>88</v>
      </c>
      <c r="G2431" s="24" t="s">
        <v>2855</v>
      </c>
      <c r="H2431" s="24">
        <v>1</v>
      </c>
      <c r="I2431" s="24">
        <v>115</v>
      </c>
      <c r="J2431" s="37" t="s">
        <v>1389</v>
      </c>
      <c r="K2431" s="85">
        <v>65.98</v>
      </c>
      <c r="L2431" s="177"/>
      <c r="M2431" s="178"/>
      <c r="N2431" s="178"/>
      <c r="O2431" s="177"/>
      <c r="P2431" s="24"/>
    </row>
    <row r="2432" spans="1:16">
      <c r="A2432" s="177" t="s">
        <v>13</v>
      </c>
      <c r="B2432" s="177"/>
      <c r="C2432" s="177"/>
      <c r="D2432" s="177"/>
      <c r="E2432" s="177"/>
      <c r="F2432" s="24" t="s">
        <v>88</v>
      </c>
      <c r="G2432" s="24" t="s">
        <v>2855</v>
      </c>
      <c r="H2432" s="24">
        <v>2</v>
      </c>
      <c r="I2432" s="24">
        <v>215</v>
      </c>
      <c r="J2432" s="37" t="s">
        <v>1641</v>
      </c>
      <c r="K2432" s="85">
        <v>65.98</v>
      </c>
      <c r="L2432" s="177"/>
      <c r="M2432" s="178"/>
      <c r="N2432" s="178"/>
      <c r="O2432" s="177"/>
      <c r="P2432" s="24"/>
    </row>
    <row r="2433" spans="1:16" ht="24">
      <c r="A2433" s="24" t="s">
        <v>13</v>
      </c>
      <c r="B2433" s="24" t="s">
        <v>2856</v>
      </c>
      <c r="C2433" s="24">
        <v>20070128</v>
      </c>
      <c r="D2433" s="24">
        <v>0</v>
      </c>
      <c r="E2433" s="24">
        <v>0</v>
      </c>
      <c r="F2433" s="24" t="s">
        <v>88</v>
      </c>
      <c r="G2433" s="24" t="s">
        <v>1636</v>
      </c>
      <c r="H2433" s="24">
        <v>3</v>
      </c>
      <c r="I2433" s="24">
        <v>306</v>
      </c>
      <c r="J2433" s="24" t="s">
        <v>325</v>
      </c>
      <c r="K2433" s="85">
        <v>21.78</v>
      </c>
      <c r="L2433" s="24">
        <v>10.89</v>
      </c>
      <c r="M2433" s="25">
        <f t="shared" si="57"/>
        <v>15</v>
      </c>
      <c r="N2433" s="25">
        <f t="shared" si="58"/>
        <v>-4.1099999999999994</v>
      </c>
      <c r="O2433" s="24">
        <f>SUMPRODUCT(TEXT(N2433-{0,5,15,25,35},"0;\0")*{0,2,3,3,7})</f>
        <v>0</v>
      </c>
      <c r="P2433" s="24"/>
    </row>
    <row r="2434" spans="1:16" ht="24">
      <c r="A2434" s="22" t="s">
        <v>13</v>
      </c>
      <c r="B2434" s="22" t="s">
        <v>1642</v>
      </c>
      <c r="C2434" s="22">
        <v>19990033</v>
      </c>
      <c r="D2434" s="22">
        <v>5</v>
      </c>
      <c r="E2434" s="22">
        <v>1</v>
      </c>
      <c r="F2434" s="22" t="s">
        <v>88</v>
      </c>
      <c r="G2434" s="24" t="s">
        <v>1636</v>
      </c>
      <c r="H2434" s="24">
        <v>3</v>
      </c>
      <c r="I2434" s="24">
        <v>307</v>
      </c>
      <c r="J2434" s="24" t="s">
        <v>325</v>
      </c>
      <c r="K2434" s="85">
        <v>29.14</v>
      </c>
      <c r="L2434" s="24">
        <v>14.57</v>
      </c>
      <c r="M2434" s="25">
        <f t="shared" si="57"/>
        <v>29.666666666666668</v>
      </c>
      <c r="N2434" s="25">
        <f t="shared" si="58"/>
        <v>-15.096666666666668</v>
      </c>
      <c r="O2434" s="24">
        <f>SUMPRODUCT(TEXT(N2434-{0,5,15,25,35},"0;\0")*{0,2,3,3,7})</f>
        <v>0</v>
      </c>
      <c r="P2434" s="24"/>
    </row>
    <row r="2435" spans="1:16" ht="24">
      <c r="A2435" s="22" t="s">
        <v>13</v>
      </c>
      <c r="B2435" s="22" t="s">
        <v>1643</v>
      </c>
      <c r="C2435" s="22">
        <v>19970063</v>
      </c>
      <c r="D2435" s="22">
        <v>1</v>
      </c>
      <c r="E2435" s="22">
        <v>4</v>
      </c>
      <c r="F2435" s="22" t="s">
        <v>88</v>
      </c>
      <c r="G2435" s="24" t="s">
        <v>1636</v>
      </c>
      <c r="H2435" s="24">
        <v>3</v>
      </c>
      <c r="I2435" s="24">
        <v>307</v>
      </c>
      <c r="J2435" s="24" t="s">
        <v>325</v>
      </c>
      <c r="K2435" s="85">
        <v>29.14</v>
      </c>
      <c r="L2435" s="24">
        <v>14.57</v>
      </c>
      <c r="M2435" s="25">
        <f t="shared" si="57"/>
        <v>23</v>
      </c>
      <c r="N2435" s="25">
        <f t="shared" si="58"/>
        <v>-8.43</v>
      </c>
      <c r="O2435" s="24">
        <f>SUMPRODUCT(TEXT(N2435-{0,5,15,25,35},"0;\0")*{0,2,3,3,7})</f>
        <v>0</v>
      </c>
      <c r="P2435" s="24"/>
    </row>
    <row r="2436" spans="1:16">
      <c r="A2436" s="179" t="s">
        <v>13</v>
      </c>
      <c r="B2436" s="179" t="s">
        <v>1644</v>
      </c>
      <c r="C2436" s="179">
        <v>20110086</v>
      </c>
      <c r="D2436" s="179">
        <v>4</v>
      </c>
      <c r="E2436" s="179">
        <v>3</v>
      </c>
      <c r="F2436" s="22" t="s">
        <v>88</v>
      </c>
      <c r="G2436" s="24" t="s">
        <v>1636</v>
      </c>
      <c r="H2436" s="24">
        <v>3</v>
      </c>
      <c r="I2436" s="24">
        <v>308</v>
      </c>
      <c r="J2436" s="24" t="s">
        <v>325</v>
      </c>
      <c r="K2436" s="85">
        <v>27.2</v>
      </c>
      <c r="L2436" s="177">
        <v>20.059999999999999</v>
      </c>
      <c r="M2436" s="178">
        <f t="shared" si="57"/>
        <v>29.666666666666664</v>
      </c>
      <c r="N2436" s="178">
        <f t="shared" si="58"/>
        <v>-9.6066666666666656</v>
      </c>
      <c r="O2436" s="177">
        <f>SUMPRODUCT(TEXT(N2436-{0,5,15,25,35},"0;\0")*{0,2,3,3,7})</f>
        <v>0</v>
      </c>
      <c r="P2436" s="24"/>
    </row>
    <row r="2437" spans="1:16">
      <c r="A2437" s="179" t="s">
        <v>13</v>
      </c>
      <c r="B2437" s="179"/>
      <c r="C2437" s="179"/>
      <c r="D2437" s="179"/>
      <c r="E2437" s="179"/>
      <c r="F2437" s="24" t="s">
        <v>88</v>
      </c>
      <c r="G2437" s="24" t="s">
        <v>2857</v>
      </c>
      <c r="H2437" s="24">
        <v>1</v>
      </c>
      <c r="I2437" s="24">
        <v>115</v>
      </c>
      <c r="J2437" s="37" t="s">
        <v>1389</v>
      </c>
      <c r="K2437" s="85">
        <v>65.98</v>
      </c>
      <c r="L2437" s="177"/>
      <c r="M2437" s="178"/>
      <c r="N2437" s="178"/>
      <c r="O2437" s="177"/>
      <c r="P2437" s="24"/>
    </row>
    <row r="2438" spans="1:16" ht="24">
      <c r="A2438" s="22" t="s">
        <v>13</v>
      </c>
      <c r="B2438" s="22" t="s">
        <v>1645</v>
      </c>
      <c r="C2438" s="22">
        <v>20170059</v>
      </c>
      <c r="D2438" s="22">
        <v>1</v>
      </c>
      <c r="E2438" s="22">
        <v>3</v>
      </c>
      <c r="F2438" s="22" t="s">
        <v>88</v>
      </c>
      <c r="G2438" s="24" t="s">
        <v>1636</v>
      </c>
      <c r="H2438" s="24">
        <v>3</v>
      </c>
      <c r="I2438" s="24">
        <v>308</v>
      </c>
      <c r="J2438" s="24" t="s">
        <v>325</v>
      </c>
      <c r="K2438" s="85">
        <v>27.2</v>
      </c>
      <c r="L2438" s="24">
        <v>9.06</v>
      </c>
      <c r="M2438" s="25">
        <f t="shared" si="57"/>
        <v>21.666666666666668</v>
      </c>
      <c r="N2438" s="25">
        <f t="shared" si="58"/>
        <v>-12.606666666666667</v>
      </c>
      <c r="O2438" s="24">
        <f>SUMPRODUCT(TEXT(N2438-{0,5,15,25,35},"0;\0")*{0,2,3,3,7})</f>
        <v>0</v>
      </c>
      <c r="P2438" s="24"/>
    </row>
    <row r="2439" spans="1:16" ht="24">
      <c r="A2439" s="22" t="s">
        <v>13</v>
      </c>
      <c r="B2439" s="22" t="s">
        <v>1646</v>
      </c>
      <c r="C2439" s="22">
        <v>20170047</v>
      </c>
      <c r="D2439" s="22">
        <v>0</v>
      </c>
      <c r="E2439" s="22">
        <v>2</v>
      </c>
      <c r="F2439" s="22" t="s">
        <v>88</v>
      </c>
      <c r="G2439" s="24" t="s">
        <v>1636</v>
      </c>
      <c r="H2439" s="24">
        <v>3</v>
      </c>
      <c r="I2439" s="24">
        <v>308</v>
      </c>
      <c r="J2439" s="24" t="s">
        <v>325</v>
      </c>
      <c r="K2439" s="85">
        <v>27.2</v>
      </c>
      <c r="L2439" s="24">
        <v>9.06</v>
      </c>
      <c r="M2439" s="25">
        <f t="shared" si="57"/>
        <v>17.666666666666668</v>
      </c>
      <c r="N2439" s="25">
        <f t="shared" si="58"/>
        <v>-8.6066666666666674</v>
      </c>
      <c r="O2439" s="24">
        <f>SUMPRODUCT(TEXT(N2439-{0,5,15,25,35},"0;\0")*{0,2,3,3,7})</f>
        <v>0</v>
      </c>
      <c r="P2439" s="24"/>
    </row>
    <row r="2440" spans="1:16" ht="24">
      <c r="A2440" s="24" t="s">
        <v>13</v>
      </c>
      <c r="B2440" s="24" t="s">
        <v>1647</v>
      </c>
      <c r="C2440" s="24">
        <v>20040038</v>
      </c>
      <c r="D2440" s="24">
        <v>7</v>
      </c>
      <c r="E2440" s="24">
        <v>0</v>
      </c>
      <c r="F2440" s="24" t="s">
        <v>88</v>
      </c>
      <c r="G2440" s="24" t="s">
        <v>1636</v>
      </c>
      <c r="H2440" s="24">
        <v>3</v>
      </c>
      <c r="I2440" s="24">
        <v>309</v>
      </c>
      <c r="J2440" s="24" t="s">
        <v>325</v>
      </c>
      <c r="K2440" s="85">
        <v>31.94</v>
      </c>
      <c r="L2440" s="24">
        <v>15.97</v>
      </c>
      <c r="M2440" s="25">
        <f t="shared" si="57"/>
        <v>33.666666666666671</v>
      </c>
      <c r="N2440" s="25">
        <f t="shared" si="58"/>
        <v>-17.696666666666673</v>
      </c>
      <c r="O2440" s="24">
        <f>SUMPRODUCT(TEXT(N2440-{0,5,15,25,35},"0;\0")*{0,2,3,3,7})</f>
        <v>0</v>
      </c>
      <c r="P2440" s="24"/>
    </row>
    <row r="2441" spans="1:16" ht="24">
      <c r="A2441" s="22" t="s">
        <v>13</v>
      </c>
      <c r="B2441" s="22" t="s">
        <v>1648</v>
      </c>
      <c r="C2441" s="22">
        <v>20030023</v>
      </c>
      <c r="D2441" s="22">
        <v>2</v>
      </c>
      <c r="E2441" s="22">
        <v>0</v>
      </c>
      <c r="F2441" s="22" t="s">
        <v>88</v>
      </c>
      <c r="G2441" s="24" t="s">
        <v>1636</v>
      </c>
      <c r="H2441" s="24">
        <v>3</v>
      </c>
      <c r="I2441" s="24">
        <v>309</v>
      </c>
      <c r="J2441" s="24" t="s">
        <v>325</v>
      </c>
      <c r="K2441" s="85">
        <v>31.94</v>
      </c>
      <c r="L2441" s="24">
        <v>15.97</v>
      </c>
      <c r="M2441" s="25">
        <f t="shared" si="57"/>
        <v>20.333333333333332</v>
      </c>
      <c r="N2441" s="25">
        <f t="shared" si="58"/>
        <v>-4.3633333333333315</v>
      </c>
      <c r="O2441" s="24">
        <f>SUMPRODUCT(TEXT(N2441-{0,5,15,25,35},"0;\0")*{0,2,3,3,7})</f>
        <v>0</v>
      </c>
      <c r="P2441" s="24"/>
    </row>
    <row r="2442" spans="1:16">
      <c r="A2442" s="179" t="s">
        <v>2858</v>
      </c>
      <c r="B2442" s="179" t="s">
        <v>2859</v>
      </c>
      <c r="C2442" s="179">
        <v>20170085</v>
      </c>
      <c r="D2442" s="179">
        <v>0</v>
      </c>
      <c r="E2442" s="179">
        <v>0</v>
      </c>
      <c r="F2442" s="22" t="s">
        <v>88</v>
      </c>
      <c r="G2442" s="24" t="s">
        <v>1636</v>
      </c>
      <c r="H2442" s="24">
        <v>4</v>
      </c>
      <c r="I2442" s="24">
        <v>401</v>
      </c>
      <c r="J2442" s="24" t="s">
        <v>325</v>
      </c>
      <c r="K2442" s="85">
        <v>28.03</v>
      </c>
      <c r="L2442" s="177">
        <v>20.2</v>
      </c>
      <c r="M2442" s="178">
        <f t="shared" si="57"/>
        <v>15</v>
      </c>
      <c r="N2442" s="178">
        <f t="shared" si="58"/>
        <v>5.1999999999999993</v>
      </c>
      <c r="O2442" s="177">
        <f>SUMPRODUCT(TEXT(N2442-{0,5,15,25,35},"0;\0")*{0,2,3,3,7})</f>
        <v>0</v>
      </c>
      <c r="P2442" s="24"/>
    </row>
    <row r="2443" spans="1:16">
      <c r="A2443" s="179"/>
      <c r="B2443" s="179"/>
      <c r="C2443" s="179"/>
      <c r="D2443" s="179"/>
      <c r="E2443" s="179"/>
      <c r="F2443" s="24" t="s">
        <v>88</v>
      </c>
      <c r="G2443" s="24" t="s">
        <v>1649</v>
      </c>
      <c r="H2443" s="24">
        <v>3</v>
      </c>
      <c r="I2443" s="24">
        <v>304</v>
      </c>
      <c r="J2443" s="24" t="s">
        <v>1650</v>
      </c>
      <c r="K2443" s="85">
        <v>37.130000000000003</v>
      </c>
      <c r="L2443" s="177"/>
      <c r="M2443" s="178"/>
      <c r="N2443" s="178"/>
      <c r="O2443" s="177"/>
      <c r="P2443" s="24"/>
    </row>
    <row r="2444" spans="1:16" ht="24">
      <c r="A2444" s="22" t="s">
        <v>2858</v>
      </c>
      <c r="B2444" s="22" t="s">
        <v>2860</v>
      </c>
      <c r="C2444" s="22" t="s">
        <v>3029</v>
      </c>
      <c r="D2444" s="22">
        <v>0</v>
      </c>
      <c r="E2444" s="22">
        <v>0</v>
      </c>
      <c r="F2444" s="22" t="s">
        <v>88</v>
      </c>
      <c r="G2444" s="24" t="s">
        <v>1636</v>
      </c>
      <c r="H2444" s="24">
        <v>4</v>
      </c>
      <c r="I2444" s="24">
        <v>401</v>
      </c>
      <c r="J2444" s="24" t="s">
        <v>325</v>
      </c>
      <c r="K2444" s="85">
        <v>28.03</v>
      </c>
      <c r="L2444" s="24">
        <v>14.01</v>
      </c>
      <c r="M2444" s="25">
        <f t="shared" si="57"/>
        <v>15</v>
      </c>
      <c r="N2444" s="25">
        <f t="shared" si="58"/>
        <v>-0.99000000000000021</v>
      </c>
      <c r="O2444" s="24">
        <f>SUMPRODUCT(TEXT(N2444-{0,5,15,25,35},"0;\0")*{0,2,3,3,7})</f>
        <v>0</v>
      </c>
      <c r="P2444" s="24"/>
    </row>
    <row r="2445" spans="1:16" ht="24">
      <c r="A2445" s="22" t="s">
        <v>2858</v>
      </c>
      <c r="B2445" s="22" t="s">
        <v>3030</v>
      </c>
      <c r="C2445" s="22">
        <v>20190221</v>
      </c>
      <c r="D2445" s="22">
        <v>0</v>
      </c>
      <c r="E2445" s="22">
        <v>0</v>
      </c>
      <c r="F2445" s="22" t="s">
        <v>88</v>
      </c>
      <c r="G2445" s="24" t="s">
        <v>1636</v>
      </c>
      <c r="H2445" s="24">
        <v>4</v>
      </c>
      <c r="I2445" s="24">
        <v>402</v>
      </c>
      <c r="J2445" s="24" t="s">
        <v>325</v>
      </c>
      <c r="K2445" s="85">
        <v>47.45</v>
      </c>
      <c r="L2445" s="24">
        <v>11.86</v>
      </c>
      <c r="M2445" s="25">
        <f t="shared" si="57"/>
        <v>15</v>
      </c>
      <c r="N2445" s="25">
        <f t="shared" si="58"/>
        <v>-3.1400000000000006</v>
      </c>
      <c r="O2445" s="24">
        <f>SUMPRODUCT(TEXT(N2445-{0,5,15,25,35},"0;\0")*{0,2,3,3,7})</f>
        <v>0</v>
      </c>
      <c r="P2445" s="24"/>
    </row>
    <row r="2446" spans="1:16" ht="24">
      <c r="A2446" s="22" t="s">
        <v>2858</v>
      </c>
      <c r="B2446" s="22" t="s">
        <v>3031</v>
      </c>
      <c r="C2446" s="22">
        <v>20190085</v>
      </c>
      <c r="D2446" s="22">
        <v>0</v>
      </c>
      <c r="E2446" s="22">
        <v>0</v>
      </c>
      <c r="F2446" s="22" t="s">
        <v>88</v>
      </c>
      <c r="G2446" s="24" t="s">
        <v>1636</v>
      </c>
      <c r="H2446" s="24">
        <v>4</v>
      </c>
      <c r="I2446" s="24">
        <v>402</v>
      </c>
      <c r="J2446" s="24" t="s">
        <v>325</v>
      </c>
      <c r="K2446" s="85">
        <v>47.45</v>
      </c>
      <c r="L2446" s="24">
        <v>11.86</v>
      </c>
      <c r="M2446" s="25">
        <f t="shared" si="57"/>
        <v>15</v>
      </c>
      <c r="N2446" s="25">
        <f t="shared" si="58"/>
        <v>-3.1400000000000006</v>
      </c>
      <c r="O2446" s="24">
        <f>SUMPRODUCT(TEXT(N2446-{0,5,15,25,35},"0;\0")*{0,2,3,3,7})</f>
        <v>0</v>
      </c>
      <c r="P2446" s="24"/>
    </row>
    <row r="2447" spans="1:16" ht="24">
      <c r="A2447" s="22" t="s">
        <v>2858</v>
      </c>
      <c r="B2447" s="22" t="s">
        <v>3032</v>
      </c>
      <c r="C2447" s="22">
        <v>20180009</v>
      </c>
      <c r="D2447" s="22">
        <v>2</v>
      </c>
      <c r="E2447" s="22">
        <v>0</v>
      </c>
      <c r="F2447" s="22" t="s">
        <v>88</v>
      </c>
      <c r="G2447" s="24" t="s">
        <v>1636</v>
      </c>
      <c r="H2447" s="24">
        <v>4</v>
      </c>
      <c r="I2447" s="24">
        <v>403</v>
      </c>
      <c r="J2447" s="24" t="s">
        <v>325</v>
      </c>
      <c r="K2447" s="85">
        <v>21.77</v>
      </c>
      <c r="L2447" s="24">
        <v>21.77</v>
      </c>
      <c r="M2447" s="25">
        <f t="shared" si="57"/>
        <v>20.333333333333332</v>
      </c>
      <c r="N2447" s="25">
        <f t="shared" si="58"/>
        <v>1.4366666666666674</v>
      </c>
      <c r="O2447" s="24">
        <f>SUMPRODUCT(TEXT(N2447-{0,5,15,25,35},"0;\0")*{0,2,3,3,7})</f>
        <v>0</v>
      </c>
      <c r="P2447" s="24"/>
    </row>
    <row r="2448" spans="1:16" ht="24">
      <c r="A2448" s="24" t="s">
        <v>2858</v>
      </c>
      <c r="B2448" s="24" t="s">
        <v>3033</v>
      </c>
      <c r="C2448" s="24">
        <v>20070134</v>
      </c>
      <c r="D2448" s="24">
        <v>5</v>
      </c>
      <c r="E2448" s="24">
        <v>3</v>
      </c>
      <c r="F2448" s="24" t="s">
        <v>88</v>
      </c>
      <c r="G2448" s="24" t="s">
        <v>1636</v>
      </c>
      <c r="H2448" s="24">
        <v>4</v>
      </c>
      <c r="I2448" s="24">
        <v>404</v>
      </c>
      <c r="J2448" s="24" t="s">
        <v>325</v>
      </c>
      <c r="K2448" s="85">
        <v>21.78</v>
      </c>
      <c r="L2448" s="24">
        <v>21.77</v>
      </c>
      <c r="M2448" s="25">
        <f t="shared" si="57"/>
        <v>32.333333333333336</v>
      </c>
      <c r="N2448" s="25">
        <f t="shared" si="58"/>
        <v>-10.563333333333336</v>
      </c>
      <c r="O2448" s="24">
        <f>SUMPRODUCT(TEXT(N2448-{0,5,15,25,35},"0;\0")*{0,2,3,3,7})</f>
        <v>0</v>
      </c>
      <c r="P2448" s="24"/>
    </row>
    <row r="2449" spans="1:16">
      <c r="A2449" s="177" t="s">
        <v>13</v>
      </c>
      <c r="B2449" s="177" t="s">
        <v>1651</v>
      </c>
      <c r="C2449" s="177">
        <v>20050014</v>
      </c>
      <c r="D2449" s="177">
        <v>6</v>
      </c>
      <c r="E2449" s="177">
        <v>1</v>
      </c>
      <c r="F2449" s="24" t="s">
        <v>88</v>
      </c>
      <c r="G2449" s="24" t="s">
        <v>1636</v>
      </c>
      <c r="H2449" s="24">
        <v>4</v>
      </c>
      <c r="I2449" s="24">
        <v>405</v>
      </c>
      <c r="J2449" s="24" t="s">
        <v>325</v>
      </c>
      <c r="K2449" s="85">
        <v>21.69</v>
      </c>
      <c r="L2449" s="177">
        <v>27.44</v>
      </c>
      <c r="M2449" s="178">
        <f t="shared" si="57"/>
        <v>32.333333333333336</v>
      </c>
      <c r="N2449" s="178">
        <f t="shared" si="58"/>
        <v>-4.8933333333333344</v>
      </c>
      <c r="O2449" s="177">
        <f>SUMPRODUCT(TEXT(N2449-{0,5,15,25,35},"0;\0")*{0,2,3,3,7})</f>
        <v>0</v>
      </c>
      <c r="P2449" s="24"/>
    </row>
    <row r="2450" spans="1:16">
      <c r="A2450" s="177" t="s">
        <v>13</v>
      </c>
      <c r="B2450" s="177"/>
      <c r="C2450" s="177"/>
      <c r="D2450" s="177"/>
      <c r="E2450" s="177"/>
      <c r="F2450" s="24" t="s">
        <v>88</v>
      </c>
      <c r="G2450" s="24" t="s">
        <v>2861</v>
      </c>
      <c r="H2450" s="24">
        <v>1</v>
      </c>
      <c r="I2450" s="24">
        <v>115</v>
      </c>
      <c r="J2450" s="37" t="s">
        <v>1389</v>
      </c>
      <c r="K2450" s="85">
        <v>65.98</v>
      </c>
      <c r="L2450" s="177"/>
      <c r="M2450" s="178"/>
      <c r="N2450" s="178"/>
      <c r="O2450" s="177"/>
      <c r="P2450" s="24"/>
    </row>
    <row r="2451" spans="1:16">
      <c r="A2451" s="177" t="s">
        <v>13</v>
      </c>
      <c r="B2451" s="177"/>
      <c r="C2451" s="177"/>
      <c r="D2451" s="177"/>
      <c r="E2451" s="177"/>
      <c r="F2451" s="24" t="s">
        <v>88</v>
      </c>
      <c r="G2451" s="24" t="s">
        <v>2861</v>
      </c>
      <c r="H2451" s="24">
        <v>2</v>
      </c>
      <c r="I2451" s="24">
        <v>215</v>
      </c>
      <c r="J2451" s="37" t="s">
        <v>1641</v>
      </c>
      <c r="K2451" s="85">
        <v>65.98</v>
      </c>
      <c r="L2451" s="177"/>
      <c r="M2451" s="178"/>
      <c r="N2451" s="178"/>
      <c r="O2451" s="177"/>
      <c r="P2451" s="24"/>
    </row>
    <row r="2452" spans="1:16" ht="24">
      <c r="A2452" s="24" t="s">
        <v>13</v>
      </c>
      <c r="B2452" s="24" t="s">
        <v>1652</v>
      </c>
      <c r="C2452" s="24">
        <v>20100399</v>
      </c>
      <c r="D2452" s="24">
        <v>1</v>
      </c>
      <c r="E2452" s="24">
        <v>0</v>
      </c>
      <c r="F2452" s="24" t="s">
        <v>88</v>
      </c>
      <c r="G2452" s="24" t="s">
        <v>1636</v>
      </c>
      <c r="H2452" s="31">
        <v>4</v>
      </c>
      <c r="I2452" s="24">
        <v>406</v>
      </c>
      <c r="J2452" s="24" t="s">
        <v>325</v>
      </c>
      <c r="K2452" s="85">
        <v>21.78</v>
      </c>
      <c r="L2452" s="24">
        <v>21.78</v>
      </c>
      <c r="M2452" s="25">
        <f t="shared" si="57"/>
        <v>17.666666666666668</v>
      </c>
      <c r="N2452" s="25">
        <f t="shared" si="58"/>
        <v>4.1133333333333333</v>
      </c>
      <c r="O2452" s="24">
        <f>SUMPRODUCT(TEXT(N2452-{0,5,15,25,35},"0;\0")*{0,2,3,3,7})</f>
        <v>0</v>
      </c>
      <c r="P2452" s="24"/>
    </row>
    <row r="2453" spans="1:16">
      <c r="A2453" s="177" t="s">
        <v>13</v>
      </c>
      <c r="B2453" s="177" t="s">
        <v>1653</v>
      </c>
      <c r="C2453" s="179">
        <v>20100402</v>
      </c>
      <c r="D2453" s="179">
        <v>4</v>
      </c>
      <c r="E2453" s="179">
        <v>2</v>
      </c>
      <c r="F2453" s="24" t="s">
        <v>88</v>
      </c>
      <c r="G2453" s="24" t="s">
        <v>1636</v>
      </c>
      <c r="H2453" s="24">
        <v>4</v>
      </c>
      <c r="I2453" s="24">
        <v>407</v>
      </c>
      <c r="J2453" s="24" t="s">
        <v>325</v>
      </c>
      <c r="K2453" s="85">
        <v>29.14</v>
      </c>
      <c r="L2453" s="177">
        <v>31.7</v>
      </c>
      <c r="M2453" s="178">
        <f t="shared" si="57"/>
        <v>28.333333333333332</v>
      </c>
      <c r="N2453" s="178">
        <f t="shared" si="58"/>
        <v>3.3666666666666671</v>
      </c>
      <c r="O2453" s="177">
        <f>SUMPRODUCT(TEXT(N2453-{0,5,15,25,35},"0;\0")*{0,2,3,3,7})</f>
        <v>0</v>
      </c>
      <c r="P2453" s="24"/>
    </row>
    <row r="2454" spans="1:16">
      <c r="A2454" s="177" t="s">
        <v>13</v>
      </c>
      <c r="B2454" s="177"/>
      <c r="C2454" s="179"/>
      <c r="D2454" s="179"/>
      <c r="E2454" s="179"/>
      <c r="F2454" s="24" t="s">
        <v>88</v>
      </c>
      <c r="G2454" s="24" t="s">
        <v>2862</v>
      </c>
      <c r="H2454" s="24">
        <v>1</v>
      </c>
      <c r="I2454" s="24">
        <v>115</v>
      </c>
      <c r="J2454" s="37" t="s">
        <v>1389</v>
      </c>
      <c r="K2454" s="85">
        <v>65.98</v>
      </c>
      <c r="L2454" s="177"/>
      <c r="M2454" s="178"/>
      <c r="N2454" s="178"/>
      <c r="O2454" s="177"/>
      <c r="P2454" s="24"/>
    </row>
    <row r="2455" spans="1:16">
      <c r="A2455" s="177" t="s">
        <v>13</v>
      </c>
      <c r="B2455" s="177"/>
      <c r="C2455" s="179"/>
      <c r="D2455" s="179"/>
      <c r="E2455" s="179"/>
      <c r="F2455" s="24" t="s">
        <v>88</v>
      </c>
      <c r="G2455" s="24" t="s">
        <v>2862</v>
      </c>
      <c r="H2455" s="24">
        <v>2</v>
      </c>
      <c r="I2455" s="24">
        <v>215</v>
      </c>
      <c r="J2455" s="37" t="s">
        <v>1641</v>
      </c>
      <c r="K2455" s="85">
        <v>65.98</v>
      </c>
      <c r="L2455" s="177"/>
      <c r="M2455" s="178"/>
      <c r="N2455" s="178"/>
      <c r="O2455" s="177"/>
      <c r="P2455" s="24"/>
    </row>
    <row r="2456" spans="1:16" ht="24">
      <c r="A2456" s="22" t="s">
        <v>13</v>
      </c>
      <c r="B2456" s="22" t="s">
        <v>1654</v>
      </c>
      <c r="C2456" s="22">
        <v>20010071</v>
      </c>
      <c r="D2456" s="22">
        <v>2</v>
      </c>
      <c r="E2456" s="22">
        <v>5</v>
      </c>
      <c r="F2456" s="22" t="s">
        <v>88</v>
      </c>
      <c r="G2456" s="24" t="s">
        <v>1636</v>
      </c>
      <c r="H2456" s="24">
        <v>4</v>
      </c>
      <c r="I2456" s="24">
        <v>407</v>
      </c>
      <c r="J2456" s="24" t="s">
        <v>325</v>
      </c>
      <c r="K2456" s="85">
        <v>29.14</v>
      </c>
      <c r="L2456" s="24">
        <v>9.7100000000000009</v>
      </c>
      <c r="M2456" s="25">
        <f t="shared" si="57"/>
        <v>27</v>
      </c>
      <c r="N2456" s="25">
        <f t="shared" si="58"/>
        <v>-17.29</v>
      </c>
      <c r="O2456" s="24">
        <f>SUMPRODUCT(TEXT(N2456-{0,5,15,25,35},"0;\0")*{0,2,3,3,7})</f>
        <v>0</v>
      </c>
      <c r="P2456" s="24"/>
    </row>
    <row r="2457" spans="1:16" ht="24">
      <c r="A2457" s="22" t="s">
        <v>13</v>
      </c>
      <c r="B2457" s="22" t="s">
        <v>1655</v>
      </c>
      <c r="C2457" s="22">
        <v>19930015</v>
      </c>
      <c r="D2457" s="22">
        <v>0</v>
      </c>
      <c r="E2457" s="22">
        <v>7</v>
      </c>
      <c r="F2457" s="22" t="s">
        <v>88</v>
      </c>
      <c r="G2457" s="24" t="s">
        <v>1636</v>
      </c>
      <c r="H2457" s="24">
        <v>4</v>
      </c>
      <c r="I2457" s="24">
        <v>407</v>
      </c>
      <c r="J2457" s="24" t="s">
        <v>325</v>
      </c>
      <c r="K2457" s="85">
        <v>29.14</v>
      </c>
      <c r="L2457" s="24">
        <v>9.7100000000000009</v>
      </c>
      <c r="M2457" s="25">
        <f t="shared" si="57"/>
        <v>24.333333333333336</v>
      </c>
      <c r="N2457" s="25">
        <f t="shared" si="58"/>
        <v>-14.623333333333335</v>
      </c>
      <c r="O2457" s="24">
        <f>SUMPRODUCT(TEXT(N2457-{0,5,15,25,35},"0;\0")*{0,2,3,3,7})</f>
        <v>0</v>
      </c>
      <c r="P2457" s="24"/>
    </row>
    <row r="2458" spans="1:16" ht="24">
      <c r="A2458" s="24" t="s">
        <v>2863</v>
      </c>
      <c r="B2458" s="24" t="s">
        <v>2864</v>
      </c>
      <c r="C2458" s="24">
        <v>20180212</v>
      </c>
      <c r="D2458" s="24">
        <v>2</v>
      </c>
      <c r="E2458" s="24">
        <v>5</v>
      </c>
      <c r="F2458" s="24" t="s">
        <v>88</v>
      </c>
      <c r="G2458" s="24" t="s">
        <v>1636</v>
      </c>
      <c r="H2458" s="24">
        <v>4</v>
      </c>
      <c r="I2458" s="24">
        <v>408</v>
      </c>
      <c r="J2458" s="24" t="s">
        <v>325</v>
      </c>
      <c r="K2458" s="85">
        <v>27.2</v>
      </c>
      <c r="L2458" s="24">
        <v>9.06</v>
      </c>
      <c r="M2458" s="25">
        <f t="shared" si="57"/>
        <v>27</v>
      </c>
      <c r="N2458" s="25">
        <f t="shared" si="58"/>
        <v>-17.939999999999998</v>
      </c>
      <c r="O2458" s="24">
        <f>SUMPRODUCT(TEXT(N2458-{0,5,15,25,35},"0;\0")*{0,2,3,3,7})</f>
        <v>0</v>
      </c>
      <c r="P2458" s="24"/>
    </row>
    <row r="2459" spans="1:16" ht="24">
      <c r="A2459" s="24" t="s">
        <v>13</v>
      </c>
      <c r="B2459" s="24" t="s">
        <v>1656</v>
      </c>
      <c r="C2459" s="24">
        <v>20180126</v>
      </c>
      <c r="D2459" s="24">
        <v>0</v>
      </c>
      <c r="E2459" s="24">
        <v>2</v>
      </c>
      <c r="F2459" s="24" t="s">
        <v>88</v>
      </c>
      <c r="G2459" s="24" t="s">
        <v>1636</v>
      </c>
      <c r="H2459" s="24">
        <v>4</v>
      </c>
      <c r="I2459" s="24">
        <v>408</v>
      </c>
      <c r="J2459" s="24" t="s">
        <v>325</v>
      </c>
      <c r="K2459" s="85">
        <v>27.2</v>
      </c>
      <c r="L2459" s="24">
        <v>9.07</v>
      </c>
      <c r="M2459" s="25">
        <f t="shared" si="57"/>
        <v>17.666666666666668</v>
      </c>
      <c r="N2459" s="25">
        <f t="shared" si="58"/>
        <v>-8.5966666666666676</v>
      </c>
      <c r="O2459" s="24">
        <f>SUMPRODUCT(TEXT(N2459-{0,5,15,25,35},"0;\0")*{0,2,3,3,7})</f>
        <v>0</v>
      </c>
      <c r="P2459" s="24"/>
    </row>
    <row r="2460" spans="1:16">
      <c r="A2460" s="177" t="s">
        <v>2863</v>
      </c>
      <c r="B2460" s="177" t="s">
        <v>2865</v>
      </c>
      <c r="C2460" s="177">
        <v>20060045</v>
      </c>
      <c r="D2460" s="177">
        <v>5</v>
      </c>
      <c r="E2460" s="177">
        <v>5</v>
      </c>
      <c r="F2460" s="24" t="s">
        <v>88</v>
      </c>
      <c r="G2460" s="24" t="s">
        <v>1636</v>
      </c>
      <c r="H2460" s="24">
        <v>4</v>
      </c>
      <c r="I2460" s="24">
        <v>408</v>
      </c>
      <c r="J2460" s="24" t="s">
        <v>1657</v>
      </c>
      <c r="K2460" s="85">
        <v>27.2</v>
      </c>
      <c r="L2460" s="177">
        <v>33.68</v>
      </c>
      <c r="M2460" s="178">
        <f>15+8*D2460/3+8*(E2460/2)/3</f>
        <v>35</v>
      </c>
      <c r="N2460" s="178">
        <f t="shared" si="58"/>
        <v>-1.3200000000000003</v>
      </c>
      <c r="O2460" s="177">
        <f>SUMPRODUCT(TEXT(N2460-{0,5,15,25,35},"0;\0")*{0,2,3,3,7})</f>
        <v>0</v>
      </c>
      <c r="P2460" s="24"/>
    </row>
    <row r="2461" spans="1:16">
      <c r="A2461" s="177" t="s">
        <v>13</v>
      </c>
      <c r="B2461" s="177"/>
      <c r="C2461" s="177"/>
      <c r="D2461" s="177"/>
      <c r="E2461" s="177"/>
      <c r="F2461" s="24" t="s">
        <v>88</v>
      </c>
      <c r="G2461" s="24" t="s">
        <v>1636</v>
      </c>
      <c r="H2461" s="24">
        <v>6</v>
      </c>
      <c r="I2461" s="24">
        <v>602</v>
      </c>
      <c r="J2461" s="24" t="s">
        <v>325</v>
      </c>
      <c r="K2461" s="85">
        <v>27</v>
      </c>
      <c r="L2461" s="177"/>
      <c r="M2461" s="178"/>
      <c r="N2461" s="178"/>
      <c r="O2461" s="177"/>
      <c r="P2461" s="24"/>
    </row>
    <row r="2462" spans="1:16">
      <c r="A2462" s="177" t="s">
        <v>13</v>
      </c>
      <c r="B2462" s="177"/>
      <c r="C2462" s="177"/>
      <c r="D2462" s="177"/>
      <c r="E2462" s="177"/>
      <c r="F2462" s="24" t="s">
        <v>88</v>
      </c>
      <c r="G2462" s="24" t="s">
        <v>2866</v>
      </c>
      <c r="H2462" s="24">
        <v>2</v>
      </c>
      <c r="I2462" s="24">
        <v>215</v>
      </c>
      <c r="J2462" s="37" t="s">
        <v>1641</v>
      </c>
      <c r="K2462" s="85">
        <v>65.98</v>
      </c>
      <c r="L2462" s="177"/>
      <c r="M2462" s="178"/>
      <c r="N2462" s="178"/>
      <c r="O2462" s="177"/>
      <c r="P2462" s="24"/>
    </row>
    <row r="2463" spans="1:16" ht="24">
      <c r="A2463" s="24" t="s">
        <v>13</v>
      </c>
      <c r="B2463" s="24" t="s">
        <v>1658</v>
      </c>
      <c r="C2463" s="24">
        <v>19890051</v>
      </c>
      <c r="D2463" s="24">
        <v>2</v>
      </c>
      <c r="E2463" s="24">
        <v>1</v>
      </c>
      <c r="F2463" s="24" t="s">
        <v>88</v>
      </c>
      <c r="G2463" s="24" t="s">
        <v>1636</v>
      </c>
      <c r="H2463" s="24">
        <v>4</v>
      </c>
      <c r="I2463" s="24">
        <v>409</v>
      </c>
      <c r="J2463" s="24" t="s">
        <v>325</v>
      </c>
      <c r="K2463" s="85">
        <v>31.94</v>
      </c>
      <c r="L2463" s="24">
        <v>27.55</v>
      </c>
      <c r="M2463" s="25">
        <f>15+8*D2463/3+8*(E2463/2)/3</f>
        <v>21.666666666666664</v>
      </c>
      <c r="N2463" s="25">
        <f>L2463-M2463</f>
        <v>5.8833333333333364</v>
      </c>
      <c r="O2463" s="24">
        <v>0</v>
      </c>
      <c r="P2463" s="24"/>
    </row>
    <row r="2464" spans="1:16" ht="24">
      <c r="A2464" s="24" t="s">
        <v>13</v>
      </c>
      <c r="B2464" s="24" t="s">
        <v>2867</v>
      </c>
      <c r="C2464" s="22">
        <v>20150100</v>
      </c>
      <c r="D2464" s="24">
        <v>1</v>
      </c>
      <c r="E2464" s="24">
        <v>0</v>
      </c>
      <c r="F2464" s="24" t="s">
        <v>88</v>
      </c>
      <c r="G2464" s="24" t="s">
        <v>1636</v>
      </c>
      <c r="H2464" s="24">
        <v>4</v>
      </c>
      <c r="I2464" s="24">
        <v>409</v>
      </c>
      <c r="J2464" s="24" t="s">
        <v>325</v>
      </c>
      <c r="K2464" s="85">
        <v>31.94</v>
      </c>
      <c r="L2464" s="24">
        <v>15.97</v>
      </c>
      <c r="M2464" s="25">
        <f t="shared" si="57"/>
        <v>17.666666666666668</v>
      </c>
      <c r="N2464" s="25">
        <f t="shared" si="58"/>
        <v>-1.6966666666666672</v>
      </c>
      <c r="O2464" s="24">
        <f>SUMPRODUCT(TEXT(N2464-{0,5,15,25,35},"0;\0")*{0,2,3,3,7})</f>
        <v>0</v>
      </c>
      <c r="P2464" s="24"/>
    </row>
    <row r="2465" spans="1:16">
      <c r="A2465" s="177" t="s">
        <v>13</v>
      </c>
      <c r="B2465" s="177" t="s">
        <v>1659</v>
      </c>
      <c r="C2465" s="177">
        <v>20140028</v>
      </c>
      <c r="D2465" s="177">
        <v>8</v>
      </c>
      <c r="E2465" s="177">
        <v>5</v>
      </c>
      <c r="F2465" s="24" t="s">
        <v>88</v>
      </c>
      <c r="G2465" s="24" t="s">
        <v>1636</v>
      </c>
      <c r="H2465" s="24">
        <v>6</v>
      </c>
      <c r="I2465" s="24">
        <v>603</v>
      </c>
      <c r="J2465" s="24" t="s">
        <v>325</v>
      </c>
      <c r="K2465" s="85">
        <v>27.2</v>
      </c>
      <c r="L2465" s="177">
        <v>22.95</v>
      </c>
      <c r="M2465" s="178">
        <f t="shared" si="57"/>
        <v>42.999999999999993</v>
      </c>
      <c r="N2465" s="178">
        <f t="shared" si="58"/>
        <v>-20.049999999999994</v>
      </c>
      <c r="O2465" s="177">
        <f>SUMPRODUCT(TEXT(N2465-{0,5,15,25,35},"0;\0")*{0,2,3,3,7})</f>
        <v>0</v>
      </c>
      <c r="P2465" s="24"/>
    </row>
    <row r="2466" spans="1:16">
      <c r="A2466" s="177" t="s">
        <v>13</v>
      </c>
      <c r="B2466" s="177"/>
      <c r="C2466" s="177"/>
      <c r="D2466" s="177"/>
      <c r="E2466" s="177"/>
      <c r="F2466" s="24" t="s">
        <v>88</v>
      </c>
      <c r="G2466" s="24" t="s">
        <v>1636</v>
      </c>
      <c r="H2466" s="24">
        <v>5</v>
      </c>
      <c r="I2466" s="24">
        <v>501</v>
      </c>
      <c r="J2466" s="24" t="s">
        <v>325</v>
      </c>
      <c r="K2466" s="85">
        <v>28.03</v>
      </c>
      <c r="L2466" s="177"/>
      <c r="M2466" s="178"/>
      <c r="N2466" s="178"/>
      <c r="O2466" s="177"/>
      <c r="P2466" s="24"/>
    </row>
    <row r="2467" spans="1:16" ht="24">
      <c r="A2467" s="24" t="s">
        <v>13</v>
      </c>
      <c r="B2467" s="24" t="s">
        <v>2868</v>
      </c>
      <c r="C2467" s="22">
        <v>20170309</v>
      </c>
      <c r="D2467" s="24">
        <v>0</v>
      </c>
      <c r="E2467" s="24">
        <v>0</v>
      </c>
      <c r="F2467" s="24" t="s">
        <v>88</v>
      </c>
      <c r="G2467" s="24" t="s">
        <v>1636</v>
      </c>
      <c r="H2467" s="24">
        <v>5</v>
      </c>
      <c r="I2467" s="24">
        <v>501</v>
      </c>
      <c r="J2467" s="24" t="s">
        <v>325</v>
      </c>
      <c r="K2467" s="85">
        <v>28.03</v>
      </c>
      <c r="L2467" s="24">
        <v>9.35</v>
      </c>
      <c r="M2467" s="25">
        <f t="shared" si="57"/>
        <v>15</v>
      </c>
      <c r="N2467" s="25">
        <f t="shared" si="58"/>
        <v>-5.65</v>
      </c>
      <c r="O2467" s="24">
        <f>SUMPRODUCT(TEXT(N2467-{0,5,15,25,35},"0;\0")*{0,2,3,3,7})</f>
        <v>0</v>
      </c>
      <c r="P2467" s="24"/>
    </row>
    <row r="2468" spans="1:16">
      <c r="A2468" s="177" t="s">
        <v>2869</v>
      </c>
      <c r="B2468" s="177" t="s">
        <v>2870</v>
      </c>
      <c r="C2468" s="177">
        <v>20070116</v>
      </c>
      <c r="D2468" s="177">
        <v>3</v>
      </c>
      <c r="E2468" s="177">
        <v>0</v>
      </c>
      <c r="F2468" s="24" t="s">
        <v>88</v>
      </c>
      <c r="G2468" s="24" t="s">
        <v>1636</v>
      </c>
      <c r="H2468" s="24">
        <v>5</v>
      </c>
      <c r="I2468" s="24">
        <v>501</v>
      </c>
      <c r="J2468" s="24" t="s">
        <v>325</v>
      </c>
      <c r="K2468" s="85">
        <v>28.03</v>
      </c>
      <c r="L2468" s="177">
        <v>20.92</v>
      </c>
      <c r="M2468" s="178">
        <f t="shared" si="57"/>
        <v>23</v>
      </c>
      <c r="N2468" s="178">
        <f t="shared" si="58"/>
        <v>-2.0799999999999983</v>
      </c>
      <c r="O2468" s="177">
        <f>SUMPRODUCT(TEXT(N2468-{0,5,15,25,35},"0;\0")*{0,2,3,3,7})</f>
        <v>0</v>
      </c>
      <c r="P2468" s="24"/>
    </row>
    <row r="2469" spans="1:16">
      <c r="A2469" s="177" t="s">
        <v>13</v>
      </c>
      <c r="B2469" s="177"/>
      <c r="C2469" s="177"/>
      <c r="D2469" s="177"/>
      <c r="E2469" s="177"/>
      <c r="F2469" s="24" t="s">
        <v>88</v>
      </c>
      <c r="G2469" s="24" t="s">
        <v>1649</v>
      </c>
      <c r="H2469" s="24">
        <v>1</v>
      </c>
      <c r="I2469" s="24">
        <v>107</v>
      </c>
      <c r="J2469" s="24" t="s">
        <v>2871</v>
      </c>
      <c r="K2469" s="85">
        <v>46.32</v>
      </c>
      <c r="L2469" s="177"/>
      <c r="M2469" s="178"/>
      <c r="N2469" s="178"/>
      <c r="O2469" s="177"/>
      <c r="P2469" s="24"/>
    </row>
    <row r="2470" spans="1:16">
      <c r="A2470" s="177" t="s">
        <v>13</v>
      </c>
      <c r="B2470" s="177" t="s">
        <v>1660</v>
      </c>
      <c r="C2470" s="177">
        <v>20020054</v>
      </c>
      <c r="D2470" s="177">
        <v>4</v>
      </c>
      <c r="E2470" s="177">
        <v>4</v>
      </c>
      <c r="F2470" s="24" t="s">
        <v>88</v>
      </c>
      <c r="G2470" s="24" t="s">
        <v>1636</v>
      </c>
      <c r="H2470" s="24">
        <v>5</v>
      </c>
      <c r="I2470" s="24">
        <v>502</v>
      </c>
      <c r="J2470" s="24" t="s">
        <v>325</v>
      </c>
      <c r="K2470" s="85">
        <v>23.89</v>
      </c>
      <c r="L2470" s="177">
        <v>35.47</v>
      </c>
      <c r="M2470" s="178">
        <f t="shared" si="57"/>
        <v>30.999999999999996</v>
      </c>
      <c r="N2470" s="178">
        <f t="shared" si="58"/>
        <v>4.4700000000000024</v>
      </c>
      <c r="O2470" s="177">
        <f>SUMPRODUCT(TEXT(N2470-{0,5,15,25,35},"0;\0")*{0,2,3,3,7})</f>
        <v>0</v>
      </c>
      <c r="P2470" s="24"/>
    </row>
    <row r="2471" spans="1:16">
      <c r="A2471" s="177" t="s">
        <v>13</v>
      </c>
      <c r="B2471" s="177"/>
      <c r="C2471" s="177"/>
      <c r="D2471" s="177"/>
      <c r="E2471" s="177"/>
      <c r="F2471" s="24" t="s">
        <v>88</v>
      </c>
      <c r="G2471" s="24" t="s">
        <v>1649</v>
      </c>
      <c r="H2471" s="24">
        <v>1</v>
      </c>
      <c r="I2471" s="24">
        <v>107</v>
      </c>
      <c r="J2471" s="24" t="s">
        <v>2872</v>
      </c>
      <c r="K2471" s="85">
        <v>46.32</v>
      </c>
      <c r="L2471" s="177"/>
      <c r="M2471" s="178"/>
      <c r="N2471" s="178"/>
      <c r="O2471" s="177"/>
      <c r="P2471" s="24"/>
    </row>
    <row r="2472" spans="1:16" ht="24">
      <c r="A2472" s="22" t="s">
        <v>2873</v>
      </c>
      <c r="B2472" s="22" t="s">
        <v>2874</v>
      </c>
      <c r="C2472" s="22">
        <v>19850011</v>
      </c>
      <c r="D2472" s="22">
        <v>2</v>
      </c>
      <c r="E2472" s="22">
        <v>0</v>
      </c>
      <c r="F2472" s="22" t="s">
        <v>88</v>
      </c>
      <c r="G2472" s="24" t="s">
        <v>1636</v>
      </c>
      <c r="H2472" s="24">
        <v>5</v>
      </c>
      <c r="I2472" s="24">
        <v>503</v>
      </c>
      <c r="J2472" s="24" t="s">
        <v>325</v>
      </c>
      <c r="K2472" s="85">
        <v>22.45</v>
      </c>
      <c r="L2472" s="24">
        <v>22.45</v>
      </c>
      <c r="M2472" s="25">
        <f t="shared" si="57"/>
        <v>20.333333333333332</v>
      </c>
      <c r="N2472" s="25">
        <f t="shared" si="58"/>
        <v>2.1166666666666671</v>
      </c>
      <c r="O2472" s="24">
        <f>SUMPRODUCT(TEXT(N2472-{0,5,15,25,35},"0;\0")*{0,2,3,3,7})</f>
        <v>0</v>
      </c>
      <c r="P2472" s="24"/>
    </row>
    <row r="2473" spans="1:16">
      <c r="A2473" s="177" t="s">
        <v>2873</v>
      </c>
      <c r="B2473" s="177" t="s">
        <v>2875</v>
      </c>
      <c r="C2473" s="177">
        <v>19840010</v>
      </c>
      <c r="D2473" s="177">
        <v>7</v>
      </c>
      <c r="E2473" s="177">
        <v>4</v>
      </c>
      <c r="F2473" s="24" t="s">
        <v>88</v>
      </c>
      <c r="G2473" s="24" t="s">
        <v>1636</v>
      </c>
      <c r="H2473" s="24">
        <v>5</v>
      </c>
      <c r="I2473" s="24">
        <v>504</v>
      </c>
      <c r="J2473" s="24" t="s">
        <v>325</v>
      </c>
      <c r="K2473" s="85">
        <v>21.63</v>
      </c>
      <c r="L2473" s="177">
        <v>35.25</v>
      </c>
      <c r="M2473" s="178">
        <f t="shared" si="57"/>
        <v>39.000000000000007</v>
      </c>
      <c r="N2473" s="178">
        <f t="shared" si="58"/>
        <v>-3.7500000000000071</v>
      </c>
      <c r="O2473" s="177">
        <f>SUMPRODUCT(TEXT(N2473-{0,5,15,25,35},"0;\0")*{0,2,3,3,7})</f>
        <v>0</v>
      </c>
      <c r="P2473" s="24"/>
    </row>
    <row r="2474" spans="1:16">
      <c r="A2474" s="177" t="s">
        <v>13</v>
      </c>
      <c r="B2474" s="177"/>
      <c r="C2474" s="177"/>
      <c r="D2474" s="177"/>
      <c r="E2474" s="177"/>
      <c r="F2474" s="24" t="s">
        <v>88</v>
      </c>
      <c r="G2474" s="24" t="s">
        <v>1636</v>
      </c>
      <c r="H2474" s="24">
        <v>6</v>
      </c>
      <c r="I2474" s="24">
        <v>602</v>
      </c>
      <c r="J2474" s="24" t="s">
        <v>325</v>
      </c>
      <c r="K2474" s="85">
        <v>27.2</v>
      </c>
      <c r="L2474" s="177"/>
      <c r="M2474" s="178"/>
      <c r="N2474" s="178"/>
      <c r="O2474" s="177"/>
      <c r="P2474" s="24"/>
    </row>
    <row r="2475" spans="1:16">
      <c r="A2475" s="179" t="s">
        <v>13</v>
      </c>
      <c r="B2475" s="179" t="s">
        <v>1661</v>
      </c>
      <c r="C2475" s="179">
        <v>20100003</v>
      </c>
      <c r="D2475" s="179">
        <v>4</v>
      </c>
      <c r="E2475" s="179">
        <v>2</v>
      </c>
      <c r="F2475" s="22" t="s">
        <v>88</v>
      </c>
      <c r="G2475" s="24" t="s">
        <v>1636</v>
      </c>
      <c r="H2475" s="24">
        <v>5</v>
      </c>
      <c r="I2475" s="24">
        <v>505</v>
      </c>
      <c r="J2475" s="24" t="s">
        <v>325</v>
      </c>
      <c r="K2475" s="85">
        <v>22.03</v>
      </c>
      <c r="L2475" s="177">
        <v>33.22</v>
      </c>
      <c r="M2475" s="178">
        <f t="shared" si="57"/>
        <v>28.333333333333332</v>
      </c>
      <c r="N2475" s="178">
        <f t="shared" si="58"/>
        <v>4.8866666666666667</v>
      </c>
      <c r="O2475" s="177">
        <f>SUMPRODUCT(TEXT(N2475-{0,5,15,25,35},"0;\0")*{0,2,3,3,7})</f>
        <v>0</v>
      </c>
      <c r="P2475" s="24"/>
    </row>
    <row r="2476" spans="1:16">
      <c r="A2476" s="179" t="s">
        <v>13</v>
      </c>
      <c r="B2476" s="179"/>
      <c r="C2476" s="179"/>
      <c r="D2476" s="179"/>
      <c r="E2476" s="179"/>
      <c r="F2476" s="24" t="s">
        <v>88</v>
      </c>
      <c r="G2476" s="24" t="s">
        <v>1636</v>
      </c>
      <c r="H2476" s="24">
        <v>5</v>
      </c>
      <c r="I2476" s="24">
        <v>508</v>
      </c>
      <c r="J2476" s="24" t="s">
        <v>1662</v>
      </c>
      <c r="K2476" s="85">
        <v>44.74</v>
      </c>
      <c r="L2476" s="177"/>
      <c r="M2476" s="178"/>
      <c r="N2476" s="178"/>
      <c r="O2476" s="177"/>
      <c r="P2476" s="24"/>
    </row>
    <row r="2477" spans="1:16" ht="24">
      <c r="A2477" s="22" t="s">
        <v>13</v>
      </c>
      <c r="B2477" s="22" t="s">
        <v>1663</v>
      </c>
      <c r="C2477" s="22">
        <v>20070050</v>
      </c>
      <c r="D2477" s="22">
        <v>2</v>
      </c>
      <c r="E2477" s="22">
        <v>0</v>
      </c>
      <c r="F2477" s="22" t="s">
        <v>88</v>
      </c>
      <c r="G2477" s="24" t="s">
        <v>1636</v>
      </c>
      <c r="H2477" s="24">
        <v>5</v>
      </c>
      <c r="I2477" s="24">
        <v>506</v>
      </c>
      <c r="J2477" s="24" t="s">
        <v>325</v>
      </c>
      <c r="K2477" s="85">
        <v>22.86</v>
      </c>
      <c r="L2477" s="24">
        <v>11.43</v>
      </c>
      <c r="M2477" s="25">
        <f t="shared" si="57"/>
        <v>20.333333333333332</v>
      </c>
      <c r="N2477" s="25">
        <f t="shared" si="58"/>
        <v>-8.9033333333333324</v>
      </c>
      <c r="O2477" s="24">
        <f>SUMPRODUCT(TEXT(N2477-{0,5,15,25,35},"0;\0")*{0,2,3,3,7})</f>
        <v>0</v>
      </c>
      <c r="P2477" s="24"/>
    </row>
    <row r="2478" spans="1:16" ht="24">
      <c r="A2478" s="22" t="s">
        <v>13</v>
      </c>
      <c r="B2478" s="22" t="s">
        <v>1853</v>
      </c>
      <c r="C2478" s="22">
        <v>20160151</v>
      </c>
      <c r="D2478" s="22">
        <v>1</v>
      </c>
      <c r="E2478" s="22">
        <v>0</v>
      </c>
      <c r="F2478" s="22" t="s">
        <v>88</v>
      </c>
      <c r="G2478" s="24" t="s">
        <v>1636</v>
      </c>
      <c r="H2478" s="24">
        <v>5</v>
      </c>
      <c r="I2478" s="24">
        <v>506</v>
      </c>
      <c r="J2478" s="24" t="s">
        <v>325</v>
      </c>
      <c r="K2478" s="85">
        <v>22.86</v>
      </c>
      <c r="L2478" s="24">
        <v>11.43</v>
      </c>
      <c r="M2478" s="25">
        <f t="shared" si="57"/>
        <v>17.666666666666668</v>
      </c>
      <c r="N2478" s="25">
        <f t="shared" si="58"/>
        <v>-6.2366666666666681</v>
      </c>
      <c r="O2478" s="24">
        <f>SUMPRODUCT(TEXT(N2478-{0,5,15,25,35},"0;\0")*{0,2,3,3,7})</f>
        <v>0</v>
      </c>
      <c r="P2478" s="24"/>
    </row>
    <row r="2479" spans="1:16">
      <c r="A2479" s="177" t="s">
        <v>13</v>
      </c>
      <c r="B2479" s="177" t="s">
        <v>1664</v>
      </c>
      <c r="C2479" s="177">
        <v>20090006</v>
      </c>
      <c r="D2479" s="177">
        <v>3</v>
      </c>
      <c r="E2479" s="177">
        <v>3</v>
      </c>
      <c r="F2479" s="24" t="s">
        <v>88</v>
      </c>
      <c r="G2479" s="24" t="s">
        <v>1636</v>
      </c>
      <c r="H2479" s="24">
        <v>5</v>
      </c>
      <c r="I2479" s="24">
        <v>507</v>
      </c>
      <c r="J2479" s="24" t="s">
        <v>325</v>
      </c>
      <c r="K2479" s="85">
        <v>15.11</v>
      </c>
      <c r="L2479" s="177">
        <v>28.73</v>
      </c>
      <c r="M2479" s="178">
        <f t="shared" si="57"/>
        <v>27</v>
      </c>
      <c r="N2479" s="178">
        <f t="shared" si="58"/>
        <v>1.7300000000000004</v>
      </c>
      <c r="O2479" s="177">
        <f>SUMPRODUCT(TEXT(N2479-{0,5,15,25,35},"0;\0")*{0,2,3,3,7})</f>
        <v>0</v>
      </c>
      <c r="P2479" s="24"/>
    </row>
    <row r="2480" spans="1:16">
      <c r="A2480" s="177" t="s">
        <v>13</v>
      </c>
      <c r="B2480" s="177"/>
      <c r="C2480" s="177"/>
      <c r="D2480" s="177"/>
      <c r="E2480" s="177"/>
      <c r="F2480" s="24" t="s">
        <v>88</v>
      </c>
      <c r="G2480" s="24" t="s">
        <v>1636</v>
      </c>
      <c r="H2480" s="24">
        <v>6</v>
      </c>
      <c r="I2480" s="24">
        <v>603</v>
      </c>
      <c r="J2480" s="24" t="s">
        <v>325</v>
      </c>
      <c r="K2480" s="85">
        <v>27.2</v>
      </c>
      <c r="L2480" s="177"/>
      <c r="M2480" s="178"/>
      <c r="N2480" s="178"/>
      <c r="O2480" s="177"/>
      <c r="P2480" s="24"/>
    </row>
    <row r="2481" spans="1:16">
      <c r="A2481" s="177" t="s">
        <v>13</v>
      </c>
      <c r="B2481" s="177" t="s">
        <v>1854</v>
      </c>
      <c r="C2481" s="177">
        <v>19830017</v>
      </c>
      <c r="D2481" s="177">
        <v>7</v>
      </c>
      <c r="E2481" s="177">
        <v>0</v>
      </c>
      <c r="F2481" s="24" t="s">
        <v>88</v>
      </c>
      <c r="G2481" s="24" t="s">
        <v>1636</v>
      </c>
      <c r="H2481" s="24">
        <v>5</v>
      </c>
      <c r="I2481" s="24">
        <v>508</v>
      </c>
      <c r="J2481" s="24" t="s">
        <v>1662</v>
      </c>
      <c r="K2481" s="85">
        <v>44.74</v>
      </c>
      <c r="L2481" s="177">
        <v>30.36</v>
      </c>
      <c r="M2481" s="178">
        <f>15+8*D2481/3+M2912*(E2481/2)/3</f>
        <v>33.666666666666671</v>
      </c>
      <c r="N2481" s="178">
        <f t="shared" si="58"/>
        <v>-3.306666666666672</v>
      </c>
      <c r="O2481" s="177">
        <f>SUMPRODUCT(TEXT(N2481-{0,5,15,25,35},"0;\0")*{0,2,3,3,7})</f>
        <v>0</v>
      </c>
      <c r="P2481" s="24"/>
    </row>
    <row r="2482" spans="1:16">
      <c r="A2482" s="177" t="s">
        <v>13</v>
      </c>
      <c r="B2482" s="177"/>
      <c r="C2482" s="177"/>
      <c r="D2482" s="177"/>
      <c r="E2482" s="177"/>
      <c r="F2482" s="24" t="s">
        <v>88</v>
      </c>
      <c r="G2482" s="24" t="s">
        <v>1649</v>
      </c>
      <c r="H2482" s="24">
        <v>2</v>
      </c>
      <c r="I2482" s="24">
        <v>201</v>
      </c>
      <c r="J2482" s="24" t="s">
        <v>1665</v>
      </c>
      <c r="K2482" s="85">
        <v>22.36</v>
      </c>
      <c r="L2482" s="177"/>
      <c r="M2482" s="178"/>
      <c r="N2482" s="178"/>
      <c r="O2482" s="177"/>
      <c r="P2482" s="24"/>
    </row>
    <row r="2483" spans="1:16">
      <c r="A2483" s="177" t="s">
        <v>13</v>
      </c>
      <c r="B2483" s="177"/>
      <c r="C2483" s="177"/>
      <c r="D2483" s="177"/>
      <c r="E2483" s="177"/>
      <c r="F2483" s="24" t="s">
        <v>88</v>
      </c>
      <c r="G2483" s="24" t="s">
        <v>1636</v>
      </c>
      <c r="H2483" s="24">
        <v>6</v>
      </c>
      <c r="I2483" s="24">
        <v>603</v>
      </c>
      <c r="J2483" s="24" t="s">
        <v>325</v>
      </c>
      <c r="K2483" s="85">
        <v>27.2</v>
      </c>
      <c r="L2483" s="177"/>
      <c r="M2483" s="178"/>
      <c r="N2483" s="178"/>
      <c r="O2483" s="177"/>
      <c r="P2483" s="24"/>
    </row>
    <row r="2484" spans="1:16" ht="24">
      <c r="A2484" s="24" t="s">
        <v>13</v>
      </c>
      <c r="B2484" s="24" t="s">
        <v>1855</v>
      </c>
      <c r="C2484" s="24">
        <v>20100139</v>
      </c>
      <c r="D2484" s="24">
        <v>2</v>
      </c>
      <c r="E2484" s="24">
        <v>0</v>
      </c>
      <c r="F2484" s="24" t="s">
        <v>88</v>
      </c>
      <c r="G2484" s="24" t="s">
        <v>1649</v>
      </c>
      <c r="H2484" s="24">
        <v>2</v>
      </c>
      <c r="I2484" s="24">
        <v>202</v>
      </c>
      <c r="J2484" s="24" t="s">
        <v>1665</v>
      </c>
      <c r="K2484" s="85">
        <v>22.35</v>
      </c>
      <c r="L2484" s="24">
        <v>22.35</v>
      </c>
      <c r="M2484" s="25">
        <f t="shared" si="57"/>
        <v>20.333333333333332</v>
      </c>
      <c r="N2484" s="25">
        <f t="shared" si="58"/>
        <v>2.0166666666666693</v>
      </c>
      <c r="O2484" s="24">
        <f>SUMPRODUCT(TEXT(N2484-{0,5,15,25,35},"0;\0")*{0,2,3,3,7})</f>
        <v>0</v>
      </c>
      <c r="P2484" s="24"/>
    </row>
    <row r="2485" spans="1:16">
      <c r="A2485" s="177" t="s">
        <v>13</v>
      </c>
      <c r="B2485" s="177" t="s">
        <v>1666</v>
      </c>
      <c r="C2485" s="177">
        <v>20020056</v>
      </c>
      <c r="D2485" s="177">
        <v>7</v>
      </c>
      <c r="E2485" s="177">
        <v>1</v>
      </c>
      <c r="F2485" s="24" t="s">
        <v>88</v>
      </c>
      <c r="G2485" s="24" t="s">
        <v>1649</v>
      </c>
      <c r="H2485" s="24">
        <v>2</v>
      </c>
      <c r="I2485" s="24">
        <v>203</v>
      </c>
      <c r="J2485" s="24" t="s">
        <v>1665</v>
      </c>
      <c r="K2485" s="85">
        <v>22.35</v>
      </c>
      <c r="L2485" s="177">
        <v>35.25</v>
      </c>
      <c r="M2485" s="178">
        <f t="shared" si="57"/>
        <v>35.000000000000007</v>
      </c>
      <c r="N2485" s="178">
        <f t="shared" si="58"/>
        <v>0.24999999999999289</v>
      </c>
      <c r="O2485" s="177">
        <f>SUMPRODUCT(TEXT(N2485-{0,5,15,25,35},"0;\0")*{0,2,3,3,7})</f>
        <v>0</v>
      </c>
      <c r="P2485" s="24"/>
    </row>
    <row r="2486" spans="1:16">
      <c r="A2486" s="177" t="s">
        <v>13</v>
      </c>
      <c r="B2486" s="177"/>
      <c r="C2486" s="177"/>
      <c r="D2486" s="177"/>
      <c r="E2486" s="177"/>
      <c r="F2486" s="24" t="s">
        <v>88</v>
      </c>
      <c r="G2486" s="24" t="s">
        <v>2876</v>
      </c>
      <c r="H2486" s="24">
        <v>1</v>
      </c>
      <c r="I2486" s="24">
        <v>102</v>
      </c>
      <c r="J2486" s="37" t="s">
        <v>1389</v>
      </c>
      <c r="K2486" s="85">
        <v>15.32</v>
      </c>
      <c r="L2486" s="177"/>
      <c r="M2486" s="178"/>
      <c r="N2486" s="178"/>
      <c r="O2486" s="177"/>
      <c r="P2486" s="24"/>
    </row>
    <row r="2487" spans="1:16">
      <c r="A2487" s="177" t="s">
        <v>13</v>
      </c>
      <c r="B2487" s="177"/>
      <c r="C2487" s="177"/>
      <c r="D2487" s="177"/>
      <c r="E2487" s="177"/>
      <c r="F2487" s="24" t="s">
        <v>88</v>
      </c>
      <c r="G2487" s="24" t="s">
        <v>2876</v>
      </c>
      <c r="H2487" s="24">
        <v>1</v>
      </c>
      <c r="I2487" s="24">
        <v>115</v>
      </c>
      <c r="J2487" s="37" t="s">
        <v>1389</v>
      </c>
      <c r="K2487" s="85">
        <v>65.98</v>
      </c>
      <c r="L2487" s="177"/>
      <c r="M2487" s="178"/>
      <c r="N2487" s="178"/>
      <c r="O2487" s="177"/>
      <c r="P2487" s="24"/>
    </row>
    <row r="2488" spans="1:16">
      <c r="A2488" s="177" t="s">
        <v>13</v>
      </c>
      <c r="B2488" s="177"/>
      <c r="C2488" s="177"/>
      <c r="D2488" s="177"/>
      <c r="E2488" s="177"/>
      <c r="F2488" s="24" t="s">
        <v>88</v>
      </c>
      <c r="G2488" s="24" t="s">
        <v>2876</v>
      </c>
      <c r="H2488" s="24">
        <v>2</v>
      </c>
      <c r="I2488" s="24">
        <v>215</v>
      </c>
      <c r="J2488" s="37" t="s">
        <v>1641</v>
      </c>
      <c r="K2488" s="85">
        <v>65.98</v>
      </c>
      <c r="L2488" s="177"/>
      <c r="M2488" s="178"/>
      <c r="N2488" s="178"/>
      <c r="O2488" s="177"/>
      <c r="P2488" s="24"/>
    </row>
    <row r="2489" spans="1:16">
      <c r="A2489" s="177" t="s">
        <v>13</v>
      </c>
      <c r="B2489" s="177" t="s">
        <v>1667</v>
      </c>
      <c r="C2489" s="177">
        <v>20080022</v>
      </c>
      <c r="D2489" s="177">
        <v>5</v>
      </c>
      <c r="E2489" s="177">
        <v>0</v>
      </c>
      <c r="F2489" s="24" t="s">
        <v>88</v>
      </c>
      <c r="G2489" s="24" t="s">
        <v>1649</v>
      </c>
      <c r="H2489" s="24">
        <v>2</v>
      </c>
      <c r="I2489" s="24">
        <v>204</v>
      </c>
      <c r="J2489" s="24" t="s">
        <v>1665</v>
      </c>
      <c r="K2489" s="85">
        <v>22.35</v>
      </c>
      <c r="L2489" s="177">
        <v>27.66</v>
      </c>
      <c r="M2489" s="178">
        <f t="shared" ref="M2489:M2525" si="59">15+8*D2489/3+8*(E2489/2)/3</f>
        <v>28.333333333333336</v>
      </c>
      <c r="N2489" s="178">
        <f t="shared" ref="N2489:N2525" si="60">L2489-M2489</f>
        <v>-0.67333333333333556</v>
      </c>
      <c r="O2489" s="177">
        <f>SUMPRODUCT(TEXT(N2489-{0,5,15,25,35},"0;\0")*{0,2,3,3,7})</f>
        <v>0</v>
      </c>
      <c r="P2489" s="24"/>
    </row>
    <row r="2490" spans="1:16">
      <c r="A2490" s="177" t="s">
        <v>13</v>
      </c>
      <c r="B2490" s="177"/>
      <c r="C2490" s="177"/>
      <c r="D2490" s="177"/>
      <c r="E2490" s="177"/>
      <c r="F2490" s="24" t="s">
        <v>88</v>
      </c>
      <c r="G2490" s="24" t="s">
        <v>1636</v>
      </c>
      <c r="H2490" s="24">
        <v>5</v>
      </c>
      <c r="I2490" s="24">
        <v>508</v>
      </c>
      <c r="J2490" s="24" t="s">
        <v>1662</v>
      </c>
      <c r="K2490" s="85">
        <v>44.74</v>
      </c>
      <c r="L2490" s="177"/>
      <c r="M2490" s="178"/>
      <c r="N2490" s="178"/>
      <c r="O2490" s="177"/>
      <c r="P2490" s="24"/>
    </row>
    <row r="2491" spans="1:16">
      <c r="A2491" s="177" t="s">
        <v>13</v>
      </c>
      <c r="B2491" s="177"/>
      <c r="C2491" s="177"/>
      <c r="D2491" s="177"/>
      <c r="E2491" s="177"/>
      <c r="F2491" s="24" t="s">
        <v>88</v>
      </c>
      <c r="G2491" s="24" t="s">
        <v>1636</v>
      </c>
      <c r="H2491" s="24">
        <v>3</v>
      </c>
      <c r="I2491" s="24">
        <v>303</v>
      </c>
      <c r="J2491" s="24" t="s">
        <v>325</v>
      </c>
      <c r="K2491" s="85">
        <v>21.77</v>
      </c>
      <c r="L2491" s="177"/>
      <c r="M2491" s="178"/>
      <c r="N2491" s="178"/>
      <c r="O2491" s="177"/>
      <c r="P2491" s="24"/>
    </row>
    <row r="2492" spans="1:16" ht="24">
      <c r="A2492" s="24" t="s">
        <v>13</v>
      </c>
      <c r="B2492" s="24" t="s">
        <v>1668</v>
      </c>
      <c r="C2492" s="24">
        <v>20100105</v>
      </c>
      <c r="D2492" s="24">
        <v>6</v>
      </c>
      <c r="E2492" s="24">
        <v>4</v>
      </c>
      <c r="F2492" s="24" t="s">
        <v>88</v>
      </c>
      <c r="G2492" s="24" t="s">
        <v>1649</v>
      </c>
      <c r="H2492" s="24">
        <v>2</v>
      </c>
      <c r="I2492" s="24">
        <v>213</v>
      </c>
      <c r="J2492" s="24" t="s">
        <v>1665</v>
      </c>
      <c r="K2492" s="85">
        <v>46.32</v>
      </c>
      <c r="L2492" s="24">
        <v>30.88</v>
      </c>
      <c r="M2492" s="25">
        <f>15+8*D2492/3+8*(E2492/2)/3</f>
        <v>36.333333333333336</v>
      </c>
      <c r="N2492" s="25">
        <f>L2492-M2492</f>
        <v>-5.4533333333333367</v>
      </c>
      <c r="O2492" s="24">
        <f>SUMPRODUCT(TEXT(N2492-{0,5,15,25,35},"0;\0")*{0,2,3,3,7})</f>
        <v>0</v>
      </c>
      <c r="P2492" s="24"/>
    </row>
    <row r="2493" spans="1:16" ht="24">
      <c r="A2493" s="24" t="s">
        <v>13</v>
      </c>
      <c r="B2493" s="24" t="s">
        <v>1669</v>
      </c>
      <c r="C2493" s="24">
        <v>19990021</v>
      </c>
      <c r="D2493" s="24">
        <v>0</v>
      </c>
      <c r="E2493" s="24">
        <v>0</v>
      </c>
      <c r="F2493" s="24" t="s">
        <v>88</v>
      </c>
      <c r="G2493" s="24" t="s">
        <v>1649</v>
      </c>
      <c r="H2493" s="24">
        <v>3</v>
      </c>
      <c r="I2493" s="24">
        <v>304</v>
      </c>
      <c r="J2493" s="24" t="s">
        <v>1650</v>
      </c>
      <c r="K2493" s="85">
        <v>37.130000000000003</v>
      </c>
      <c r="L2493" s="24">
        <v>12.37</v>
      </c>
      <c r="M2493" s="25">
        <f t="shared" si="59"/>
        <v>15</v>
      </c>
      <c r="N2493" s="25">
        <f t="shared" si="60"/>
        <v>-2.6300000000000008</v>
      </c>
      <c r="O2493" s="24">
        <f>SUMPRODUCT(TEXT(N2493-{0,5,15,25,35},"0;\0")*{0,2,3,3,7})</f>
        <v>0</v>
      </c>
      <c r="P2493" s="24"/>
    </row>
    <row r="2494" spans="1:16" ht="24">
      <c r="A2494" s="24" t="s">
        <v>13</v>
      </c>
      <c r="B2494" s="24" t="s">
        <v>1670</v>
      </c>
      <c r="C2494" s="24">
        <v>20050077</v>
      </c>
      <c r="D2494" s="24">
        <v>0</v>
      </c>
      <c r="E2494" s="24">
        <v>0</v>
      </c>
      <c r="F2494" s="24" t="s">
        <v>88</v>
      </c>
      <c r="G2494" s="24" t="s">
        <v>1649</v>
      </c>
      <c r="H2494" s="24">
        <v>3</v>
      </c>
      <c r="I2494" s="24">
        <v>304</v>
      </c>
      <c r="J2494" s="24" t="s">
        <v>1650</v>
      </c>
      <c r="K2494" s="85">
        <v>37.130000000000003</v>
      </c>
      <c r="L2494" s="24">
        <v>12.38</v>
      </c>
      <c r="M2494" s="25">
        <f t="shared" si="59"/>
        <v>15</v>
      </c>
      <c r="N2494" s="25">
        <f t="shared" si="60"/>
        <v>-2.6199999999999992</v>
      </c>
      <c r="O2494" s="24">
        <f>SUMPRODUCT(TEXT(N2494-{0,5,15,25,35},"0;\0")*{0,2,3,3,7})</f>
        <v>0</v>
      </c>
      <c r="P2494" s="24"/>
    </row>
    <row r="2495" spans="1:16">
      <c r="A2495" s="177" t="s">
        <v>13</v>
      </c>
      <c r="B2495" s="177" t="s">
        <v>1671</v>
      </c>
      <c r="C2495" s="177">
        <v>20070036</v>
      </c>
      <c r="D2495" s="177">
        <v>4</v>
      </c>
      <c r="E2495" s="177">
        <v>0</v>
      </c>
      <c r="F2495" s="24" t="s">
        <v>88</v>
      </c>
      <c r="G2495" s="24" t="s">
        <v>1649</v>
      </c>
      <c r="H2495" s="24">
        <v>3</v>
      </c>
      <c r="I2495" s="24">
        <v>304</v>
      </c>
      <c r="J2495" s="24" t="s">
        <v>1650</v>
      </c>
      <c r="K2495" s="85">
        <v>37.130000000000003</v>
      </c>
      <c r="L2495" s="177">
        <v>20.03</v>
      </c>
      <c r="M2495" s="178">
        <f t="shared" si="59"/>
        <v>25.666666666666664</v>
      </c>
      <c r="N2495" s="178">
        <f t="shared" si="60"/>
        <v>-5.6366666666666632</v>
      </c>
      <c r="O2495" s="177">
        <f>SUMPRODUCT(TEXT(N2495-{0,5,15,25,35},"0;\0")*{0,2,3,3,7})</f>
        <v>0</v>
      </c>
      <c r="P2495" s="24"/>
    </row>
    <row r="2496" spans="1:16">
      <c r="A2496" s="177" t="s">
        <v>13</v>
      </c>
      <c r="B2496" s="177"/>
      <c r="C2496" s="177"/>
      <c r="D2496" s="177"/>
      <c r="E2496" s="177"/>
      <c r="F2496" s="24" t="s">
        <v>88</v>
      </c>
      <c r="G2496" s="24" t="s">
        <v>2877</v>
      </c>
      <c r="H2496" s="24">
        <v>1</v>
      </c>
      <c r="I2496" s="24">
        <v>101</v>
      </c>
      <c r="J2496" s="37" t="s">
        <v>1389</v>
      </c>
      <c r="K2496" s="85">
        <v>15.32</v>
      </c>
      <c r="L2496" s="177"/>
      <c r="M2496" s="178"/>
      <c r="N2496" s="178"/>
      <c r="O2496" s="177"/>
      <c r="P2496" s="24"/>
    </row>
    <row r="2497" spans="1:16" ht="24">
      <c r="A2497" s="24" t="s">
        <v>13</v>
      </c>
      <c r="B2497" s="24" t="s">
        <v>1672</v>
      </c>
      <c r="C2497" s="24">
        <v>20170091</v>
      </c>
      <c r="D2497" s="24">
        <v>0</v>
      </c>
      <c r="E2497" s="24">
        <v>1</v>
      </c>
      <c r="F2497" s="24" t="s">
        <v>88</v>
      </c>
      <c r="G2497" s="24" t="s">
        <v>1636</v>
      </c>
      <c r="H2497" s="24">
        <v>3</v>
      </c>
      <c r="I2497" s="24">
        <v>304</v>
      </c>
      <c r="J2497" s="24" t="s">
        <v>1650</v>
      </c>
      <c r="K2497" s="85">
        <v>21.78</v>
      </c>
      <c r="L2497" s="24">
        <v>21.78</v>
      </c>
      <c r="M2497" s="25">
        <f t="shared" si="59"/>
        <v>16.333333333333332</v>
      </c>
      <c r="N2497" s="25">
        <f t="shared" si="60"/>
        <v>5.446666666666669</v>
      </c>
      <c r="O2497" s="24">
        <f>SUMPRODUCT(TEXT(N2497-{0,5,15,25,35},"0;\0")*{0,2,3,3,7})</f>
        <v>0</v>
      </c>
      <c r="P2497" s="24"/>
    </row>
    <row r="2498" spans="1:16">
      <c r="A2498" s="177" t="s">
        <v>13</v>
      </c>
      <c r="B2498" s="177" t="s">
        <v>1673</v>
      </c>
      <c r="C2498" s="177">
        <v>20170046</v>
      </c>
      <c r="D2498" s="177">
        <v>0</v>
      </c>
      <c r="E2498" s="177">
        <v>2</v>
      </c>
      <c r="F2498" s="24" t="s">
        <v>88</v>
      </c>
      <c r="G2498" s="24" t="s">
        <v>1649</v>
      </c>
      <c r="H2498" s="24">
        <v>3</v>
      </c>
      <c r="I2498" s="24">
        <v>304</v>
      </c>
      <c r="J2498" s="24" t="s">
        <v>1650</v>
      </c>
      <c r="K2498" s="85">
        <v>37.130000000000003</v>
      </c>
      <c r="L2498" s="177">
        <v>17.18</v>
      </c>
      <c r="M2498" s="178">
        <f t="shared" si="59"/>
        <v>17.666666666666668</v>
      </c>
      <c r="N2498" s="178">
        <f t="shared" si="60"/>
        <v>-0.48666666666666814</v>
      </c>
      <c r="O2498" s="177">
        <f>SUMPRODUCT(TEXT(N2498-{0,5,15,25,35},"0;\0")*{0,2,3,3,7})</f>
        <v>0</v>
      </c>
      <c r="P2498" s="24"/>
    </row>
    <row r="2499" spans="1:16">
      <c r="A2499" s="177" t="s">
        <v>13</v>
      </c>
      <c r="B2499" s="177"/>
      <c r="C2499" s="177"/>
      <c r="D2499" s="177"/>
      <c r="E2499" s="177"/>
      <c r="F2499" s="24" t="s">
        <v>88</v>
      </c>
      <c r="G2499" s="24" t="s">
        <v>2878</v>
      </c>
      <c r="H2499" s="24">
        <v>2</v>
      </c>
      <c r="I2499" s="24">
        <v>215</v>
      </c>
      <c r="J2499" s="37" t="s">
        <v>1641</v>
      </c>
      <c r="K2499" s="85">
        <v>65.98</v>
      </c>
      <c r="L2499" s="177"/>
      <c r="M2499" s="178"/>
      <c r="N2499" s="178"/>
      <c r="O2499" s="177"/>
      <c r="P2499" s="24"/>
    </row>
    <row r="2500" spans="1:16" ht="24">
      <c r="A2500" s="24" t="s">
        <v>13</v>
      </c>
      <c r="B2500" s="24" t="s">
        <v>1674</v>
      </c>
      <c r="C2500" s="24">
        <v>20170071</v>
      </c>
      <c r="D2500" s="22">
        <v>0</v>
      </c>
      <c r="E2500" s="24">
        <v>2</v>
      </c>
      <c r="F2500" s="24" t="s">
        <v>88</v>
      </c>
      <c r="G2500" s="24" t="s">
        <v>1649</v>
      </c>
      <c r="H2500" s="24">
        <v>3</v>
      </c>
      <c r="I2500" s="24">
        <v>304</v>
      </c>
      <c r="J2500" s="24" t="s">
        <v>1650</v>
      </c>
      <c r="K2500" s="85">
        <v>37.130000000000003</v>
      </c>
      <c r="L2500" s="24">
        <v>6.19</v>
      </c>
      <c r="M2500" s="25">
        <f t="shared" si="59"/>
        <v>17.666666666666668</v>
      </c>
      <c r="N2500" s="25">
        <f t="shared" si="60"/>
        <v>-11.476666666666667</v>
      </c>
      <c r="O2500" s="24">
        <f>SUMPRODUCT(TEXT(N2500-{0,5,15,25,35},"0;\0")*{0,2,3,3,7})</f>
        <v>0</v>
      </c>
      <c r="P2500" s="24"/>
    </row>
    <row r="2501" spans="1:16" ht="24">
      <c r="A2501" s="57" t="s">
        <v>13</v>
      </c>
      <c r="B2501" s="57" t="s">
        <v>2879</v>
      </c>
      <c r="C2501" s="24">
        <v>19870051</v>
      </c>
      <c r="D2501" s="24">
        <v>0</v>
      </c>
      <c r="E2501" s="24">
        <v>0</v>
      </c>
      <c r="F2501" s="24" t="s">
        <v>88</v>
      </c>
      <c r="G2501" s="24" t="s">
        <v>1649</v>
      </c>
      <c r="H2501" s="24">
        <v>3</v>
      </c>
      <c r="I2501" s="24">
        <v>304</v>
      </c>
      <c r="J2501" s="24" t="s">
        <v>1650</v>
      </c>
      <c r="K2501" s="85">
        <v>37.130000000000003</v>
      </c>
      <c r="L2501" s="24">
        <v>6.19</v>
      </c>
      <c r="M2501" s="25">
        <f t="shared" si="59"/>
        <v>15</v>
      </c>
      <c r="N2501" s="25">
        <f t="shared" si="60"/>
        <v>-8.8099999999999987</v>
      </c>
      <c r="O2501" s="24">
        <f>SUMPRODUCT(TEXT(N2501-{0,5,15,25,35},"0;\0")*{0,2,3,3,7})</f>
        <v>0</v>
      </c>
      <c r="P2501" s="24" t="s">
        <v>2880</v>
      </c>
    </row>
    <row r="2502" spans="1:16" ht="24">
      <c r="A2502" s="57" t="s">
        <v>13</v>
      </c>
      <c r="B2502" s="57" t="s">
        <v>1675</v>
      </c>
      <c r="C2502" s="24">
        <v>20090023</v>
      </c>
      <c r="D2502" s="24">
        <v>0</v>
      </c>
      <c r="E2502" s="24">
        <v>2</v>
      </c>
      <c r="F2502" s="24" t="s">
        <v>88</v>
      </c>
      <c r="G2502" s="24" t="s">
        <v>1649</v>
      </c>
      <c r="H2502" s="24">
        <v>3</v>
      </c>
      <c r="I2502" s="24">
        <v>304</v>
      </c>
      <c r="J2502" s="24" t="s">
        <v>1650</v>
      </c>
      <c r="K2502" s="85">
        <v>37.130000000000003</v>
      </c>
      <c r="L2502" s="24">
        <v>6.19</v>
      </c>
      <c r="M2502" s="25">
        <f t="shared" si="59"/>
        <v>17.666666666666668</v>
      </c>
      <c r="N2502" s="25">
        <f t="shared" si="60"/>
        <v>-11.476666666666667</v>
      </c>
      <c r="O2502" s="24">
        <f>SUMPRODUCT(TEXT(N2502-{0,5,15,25,35},"0;\0")*{0,2,3,3,7})</f>
        <v>0</v>
      </c>
      <c r="P2502" s="24"/>
    </row>
    <row r="2503" spans="1:16">
      <c r="A2503" s="177" t="s">
        <v>13</v>
      </c>
      <c r="B2503" s="177" t="s">
        <v>1676</v>
      </c>
      <c r="C2503" s="177">
        <v>20170077</v>
      </c>
      <c r="D2503" s="177">
        <v>0</v>
      </c>
      <c r="E2503" s="177">
        <v>3</v>
      </c>
      <c r="F2503" s="24" t="s">
        <v>88</v>
      </c>
      <c r="G2503" s="24" t="s">
        <v>1649</v>
      </c>
      <c r="H2503" s="24">
        <v>3</v>
      </c>
      <c r="I2503" s="24">
        <v>304</v>
      </c>
      <c r="J2503" s="24" t="s">
        <v>1650</v>
      </c>
      <c r="K2503" s="85">
        <v>37.130000000000003</v>
      </c>
      <c r="L2503" s="177">
        <v>18.05</v>
      </c>
      <c r="M2503" s="178">
        <f t="shared" si="59"/>
        <v>19</v>
      </c>
      <c r="N2503" s="178">
        <f t="shared" si="60"/>
        <v>-0.94999999999999929</v>
      </c>
      <c r="O2503" s="177">
        <f>SUMPRODUCT(TEXT(N2503-{0,5,15,25,35},"0;\0")*{0,2,3,3,7})</f>
        <v>0</v>
      </c>
      <c r="P2503" s="24"/>
    </row>
    <row r="2504" spans="1:16">
      <c r="A2504" s="177" t="s">
        <v>13</v>
      </c>
      <c r="B2504" s="177"/>
      <c r="C2504" s="177"/>
      <c r="D2504" s="177"/>
      <c r="E2504" s="177"/>
      <c r="F2504" s="24" t="s">
        <v>88</v>
      </c>
      <c r="G2504" s="24" t="s">
        <v>1636</v>
      </c>
      <c r="H2504" s="24">
        <v>3</v>
      </c>
      <c r="I2504" s="24">
        <v>302</v>
      </c>
      <c r="J2504" s="24" t="s">
        <v>325</v>
      </c>
      <c r="K2504" s="85">
        <v>47.45</v>
      </c>
      <c r="L2504" s="177"/>
      <c r="M2504" s="178"/>
      <c r="N2504" s="178"/>
      <c r="O2504" s="177"/>
      <c r="P2504" s="24"/>
    </row>
    <row r="2505" spans="1:16" ht="24">
      <c r="A2505" s="24" t="s">
        <v>13</v>
      </c>
      <c r="B2505" s="24" t="s">
        <v>1677</v>
      </c>
      <c r="C2505" s="24">
        <v>20140046</v>
      </c>
      <c r="D2505" s="24">
        <v>0</v>
      </c>
      <c r="E2505" s="24">
        <v>0</v>
      </c>
      <c r="F2505" s="24" t="s">
        <v>88</v>
      </c>
      <c r="G2505" s="24" t="s">
        <v>1649</v>
      </c>
      <c r="H2505" s="24">
        <v>5</v>
      </c>
      <c r="I2505" s="24">
        <v>511</v>
      </c>
      <c r="J2505" s="24" t="s">
        <v>1650</v>
      </c>
      <c r="K2505" s="85">
        <v>22.36</v>
      </c>
      <c r="L2505" s="24">
        <v>4.47</v>
      </c>
      <c r="M2505" s="25">
        <f t="shared" si="59"/>
        <v>15</v>
      </c>
      <c r="N2505" s="25">
        <f t="shared" si="60"/>
        <v>-10.530000000000001</v>
      </c>
      <c r="O2505" s="24">
        <f>SUMPRODUCT(TEXT(N2505-{0,5,15,25,35},"0;\0")*{0,2,3,3,7})</f>
        <v>0</v>
      </c>
      <c r="P2505" s="24"/>
    </row>
    <row r="2506" spans="1:16">
      <c r="A2506" s="177" t="s">
        <v>13</v>
      </c>
      <c r="B2506" s="177" t="s">
        <v>1678</v>
      </c>
      <c r="C2506" s="177">
        <v>20010009</v>
      </c>
      <c r="D2506" s="177">
        <v>0</v>
      </c>
      <c r="E2506" s="177">
        <v>5</v>
      </c>
      <c r="F2506" s="24" t="s">
        <v>88</v>
      </c>
      <c r="G2506" s="24" t="s">
        <v>1649</v>
      </c>
      <c r="H2506" s="24">
        <v>5</v>
      </c>
      <c r="I2506" s="24">
        <v>511</v>
      </c>
      <c r="J2506" s="24" t="s">
        <v>1650</v>
      </c>
      <c r="K2506" s="85">
        <v>22.36</v>
      </c>
      <c r="L2506" s="177">
        <v>16.329999999999998</v>
      </c>
      <c r="M2506" s="178">
        <f t="shared" si="59"/>
        <v>21.666666666666668</v>
      </c>
      <c r="N2506" s="178">
        <f t="shared" si="60"/>
        <v>-5.3366666666666696</v>
      </c>
      <c r="O2506" s="177">
        <f>SUMPRODUCT(TEXT(N2506-{0,5,15,25,35},"0;\0")*{0,2,3,3,7})</f>
        <v>0</v>
      </c>
      <c r="P2506" s="24"/>
    </row>
    <row r="2507" spans="1:16">
      <c r="A2507" s="177" t="s">
        <v>13</v>
      </c>
      <c r="B2507" s="177"/>
      <c r="C2507" s="177"/>
      <c r="D2507" s="177"/>
      <c r="E2507" s="177"/>
      <c r="F2507" s="22" t="s">
        <v>88</v>
      </c>
      <c r="G2507" s="24" t="s">
        <v>1636</v>
      </c>
      <c r="H2507" s="24">
        <v>4</v>
      </c>
      <c r="I2507" s="24">
        <v>402</v>
      </c>
      <c r="J2507" s="24" t="s">
        <v>325</v>
      </c>
      <c r="K2507" s="85">
        <v>47.45</v>
      </c>
      <c r="L2507" s="177"/>
      <c r="M2507" s="178"/>
      <c r="N2507" s="178"/>
      <c r="O2507" s="177"/>
      <c r="P2507" s="24"/>
    </row>
    <row r="2508" spans="1:16">
      <c r="A2508" s="177" t="s">
        <v>13</v>
      </c>
      <c r="B2508" s="177" t="s">
        <v>1679</v>
      </c>
      <c r="C2508" s="177">
        <v>20160064</v>
      </c>
      <c r="D2508" s="177">
        <v>0</v>
      </c>
      <c r="E2508" s="177">
        <v>1</v>
      </c>
      <c r="F2508" s="24" t="s">
        <v>88</v>
      </c>
      <c r="G2508" s="24" t="s">
        <v>1649</v>
      </c>
      <c r="H2508" s="24">
        <v>5</v>
      </c>
      <c r="I2508" s="24">
        <v>511</v>
      </c>
      <c r="J2508" s="24" t="s">
        <v>1650</v>
      </c>
      <c r="K2508" s="85">
        <v>22.36</v>
      </c>
      <c r="L2508" s="177">
        <v>16.05</v>
      </c>
      <c r="M2508" s="178">
        <f t="shared" si="59"/>
        <v>16.333333333333332</v>
      </c>
      <c r="N2508" s="178">
        <f t="shared" si="60"/>
        <v>-0.28333333333333144</v>
      </c>
      <c r="O2508" s="177">
        <f>SUMPRODUCT(TEXT(N2508-{0,5,15,25,35},"0;\0")*{0,2,3,3,7})</f>
        <v>0</v>
      </c>
      <c r="P2508" s="24"/>
    </row>
    <row r="2509" spans="1:16">
      <c r="A2509" s="177" t="s">
        <v>13</v>
      </c>
      <c r="B2509" s="177"/>
      <c r="C2509" s="177"/>
      <c r="D2509" s="177"/>
      <c r="E2509" s="177"/>
      <c r="F2509" s="24" t="s">
        <v>88</v>
      </c>
      <c r="G2509" s="24" t="s">
        <v>1649</v>
      </c>
      <c r="H2509" s="24">
        <v>1</v>
      </c>
      <c r="I2509" s="24">
        <v>107</v>
      </c>
      <c r="J2509" s="24" t="s">
        <v>2881</v>
      </c>
      <c r="K2509" s="85">
        <v>46.32</v>
      </c>
      <c r="L2509" s="177"/>
      <c r="M2509" s="178"/>
      <c r="N2509" s="178"/>
      <c r="O2509" s="177"/>
      <c r="P2509" s="24"/>
    </row>
    <row r="2510" spans="1:16">
      <c r="A2510" s="177" t="s">
        <v>13</v>
      </c>
      <c r="B2510" s="177" t="s">
        <v>1680</v>
      </c>
      <c r="C2510" s="177">
        <v>20170172</v>
      </c>
      <c r="D2510" s="177">
        <v>0</v>
      </c>
      <c r="E2510" s="177">
        <v>1</v>
      </c>
      <c r="F2510" s="24" t="s">
        <v>88</v>
      </c>
      <c r="G2510" s="24" t="s">
        <v>1649</v>
      </c>
      <c r="H2510" s="24">
        <v>5</v>
      </c>
      <c r="I2510" s="24">
        <v>511</v>
      </c>
      <c r="J2510" s="24" t="s">
        <v>1650</v>
      </c>
      <c r="K2510" s="85">
        <v>22.36</v>
      </c>
      <c r="L2510" s="177">
        <v>16.059999999999999</v>
      </c>
      <c r="M2510" s="178">
        <f t="shared" si="59"/>
        <v>16.333333333333332</v>
      </c>
      <c r="N2510" s="178">
        <f t="shared" si="60"/>
        <v>-0.27333333333333343</v>
      </c>
      <c r="O2510" s="177">
        <f>SUMPRODUCT(TEXT(N2510-{0,5,15,25,35},"0;\0")*{0,2,3,3,7})</f>
        <v>0</v>
      </c>
      <c r="P2510" s="24"/>
    </row>
    <row r="2511" spans="1:16">
      <c r="A2511" s="177" t="s">
        <v>13</v>
      </c>
      <c r="B2511" s="177"/>
      <c r="C2511" s="177"/>
      <c r="D2511" s="177"/>
      <c r="E2511" s="177"/>
      <c r="F2511" s="24" t="s">
        <v>88</v>
      </c>
      <c r="G2511" s="24" t="s">
        <v>1649</v>
      </c>
      <c r="H2511" s="24">
        <v>1</v>
      </c>
      <c r="I2511" s="24">
        <v>107</v>
      </c>
      <c r="J2511" s="24" t="s">
        <v>2882</v>
      </c>
      <c r="K2511" s="85">
        <v>46.32</v>
      </c>
      <c r="L2511" s="177"/>
      <c r="M2511" s="178"/>
      <c r="N2511" s="178"/>
      <c r="O2511" s="177"/>
      <c r="P2511" s="24"/>
    </row>
    <row r="2512" spans="1:16" ht="24">
      <c r="A2512" s="24" t="s">
        <v>13</v>
      </c>
      <c r="B2512" s="24" t="s">
        <v>1681</v>
      </c>
      <c r="C2512" s="24">
        <v>20170176</v>
      </c>
      <c r="D2512" s="24">
        <v>0</v>
      </c>
      <c r="E2512" s="24">
        <v>0</v>
      </c>
      <c r="F2512" s="24" t="s">
        <v>88</v>
      </c>
      <c r="G2512" s="24" t="s">
        <v>1649</v>
      </c>
      <c r="H2512" s="24">
        <v>5</v>
      </c>
      <c r="I2512" s="24">
        <v>511</v>
      </c>
      <c r="J2512" s="24" t="s">
        <v>1650</v>
      </c>
      <c r="K2512" s="85">
        <v>22.36</v>
      </c>
      <c r="L2512" s="24">
        <v>4.47</v>
      </c>
      <c r="M2512" s="25">
        <f t="shared" si="59"/>
        <v>15</v>
      </c>
      <c r="N2512" s="25">
        <f t="shared" si="60"/>
        <v>-10.530000000000001</v>
      </c>
      <c r="O2512" s="24">
        <f>SUMPRODUCT(TEXT(N2512-{0,5,15,25,35},"0;\0")*{0,2,3,3,7})</f>
        <v>0</v>
      </c>
      <c r="P2512" s="24"/>
    </row>
    <row r="2513" spans="1:16">
      <c r="A2513" s="177" t="s">
        <v>13</v>
      </c>
      <c r="B2513" s="177" t="s">
        <v>1682</v>
      </c>
      <c r="C2513" s="177">
        <v>20130141</v>
      </c>
      <c r="D2513" s="177">
        <v>0</v>
      </c>
      <c r="E2513" s="177">
        <v>3</v>
      </c>
      <c r="F2513" s="24" t="s">
        <v>88</v>
      </c>
      <c r="G2513" s="24" t="s">
        <v>1649</v>
      </c>
      <c r="H2513" s="24">
        <v>6</v>
      </c>
      <c r="I2513" s="24">
        <v>605</v>
      </c>
      <c r="J2513" s="24" t="s">
        <v>1683</v>
      </c>
      <c r="K2513" s="85">
        <v>50.2</v>
      </c>
      <c r="L2513" s="177">
        <v>18.350000000000001</v>
      </c>
      <c r="M2513" s="178">
        <f t="shared" si="59"/>
        <v>19</v>
      </c>
      <c r="N2513" s="178">
        <f t="shared" si="60"/>
        <v>-0.64999999999999858</v>
      </c>
      <c r="O2513" s="177">
        <f>SUMPRODUCT(TEXT(N2513-{0,5,15,25,35},"0;\0")*{0,2,3,3,7})</f>
        <v>0</v>
      </c>
      <c r="P2513" s="24"/>
    </row>
    <row r="2514" spans="1:16">
      <c r="A2514" s="177" t="s">
        <v>13</v>
      </c>
      <c r="B2514" s="177"/>
      <c r="C2514" s="177"/>
      <c r="D2514" s="177"/>
      <c r="E2514" s="177"/>
      <c r="F2514" s="24" t="s">
        <v>88</v>
      </c>
      <c r="G2514" s="24" t="s">
        <v>1636</v>
      </c>
      <c r="H2514" s="24">
        <v>5</v>
      </c>
      <c r="I2514" s="24">
        <v>508</v>
      </c>
      <c r="J2514" s="24" t="s">
        <v>1662</v>
      </c>
      <c r="K2514" s="85">
        <v>44.74</v>
      </c>
      <c r="L2514" s="177"/>
      <c r="M2514" s="178"/>
      <c r="N2514" s="178"/>
      <c r="O2514" s="177"/>
      <c r="P2514" s="24"/>
    </row>
    <row r="2515" spans="1:16">
      <c r="A2515" s="177" t="s">
        <v>13</v>
      </c>
      <c r="B2515" s="177" t="s">
        <v>1684</v>
      </c>
      <c r="C2515" s="177">
        <v>20150046</v>
      </c>
      <c r="D2515" s="177">
        <v>0</v>
      </c>
      <c r="E2515" s="177">
        <v>6</v>
      </c>
      <c r="F2515" s="24" t="s">
        <v>88</v>
      </c>
      <c r="G2515" s="24" t="s">
        <v>1649</v>
      </c>
      <c r="H2515" s="24">
        <v>6</v>
      </c>
      <c r="I2515" s="24">
        <v>605</v>
      </c>
      <c r="J2515" s="24" t="s">
        <v>1683</v>
      </c>
      <c r="K2515" s="85">
        <v>50.2</v>
      </c>
      <c r="L2515" s="177">
        <v>19.03</v>
      </c>
      <c r="M2515" s="178">
        <f t="shared" si="59"/>
        <v>23</v>
      </c>
      <c r="N2515" s="178">
        <f t="shared" si="60"/>
        <v>-3.9699999999999989</v>
      </c>
      <c r="O2515" s="177">
        <f>SUMPRODUCT(TEXT(N2515-{0,5,15,25,35},"0;\0")*{0,2,3,3,7})</f>
        <v>0</v>
      </c>
      <c r="P2515" s="24"/>
    </row>
    <row r="2516" spans="1:16">
      <c r="A2516" s="177" t="s">
        <v>13</v>
      </c>
      <c r="B2516" s="177"/>
      <c r="C2516" s="177"/>
      <c r="D2516" s="177"/>
      <c r="E2516" s="177"/>
      <c r="F2516" s="22" t="s">
        <v>88</v>
      </c>
      <c r="G2516" s="24" t="s">
        <v>1636</v>
      </c>
      <c r="H2516" s="24">
        <v>4</v>
      </c>
      <c r="I2516" s="24">
        <v>402</v>
      </c>
      <c r="J2516" s="24" t="s">
        <v>325</v>
      </c>
      <c r="K2516" s="85">
        <v>47.45</v>
      </c>
      <c r="L2516" s="177"/>
      <c r="M2516" s="178"/>
      <c r="N2516" s="178"/>
      <c r="O2516" s="177"/>
      <c r="P2516" s="24"/>
    </row>
    <row r="2517" spans="1:16">
      <c r="A2517" s="177" t="s">
        <v>13</v>
      </c>
      <c r="B2517" s="177" t="s">
        <v>1685</v>
      </c>
      <c r="C2517" s="177">
        <v>20150037</v>
      </c>
      <c r="D2517" s="177">
        <v>0</v>
      </c>
      <c r="E2517" s="177">
        <v>5</v>
      </c>
      <c r="F2517" s="24" t="s">
        <v>88</v>
      </c>
      <c r="G2517" s="24" t="s">
        <v>1649</v>
      </c>
      <c r="H2517" s="24">
        <v>6</v>
      </c>
      <c r="I2517" s="24">
        <v>605</v>
      </c>
      <c r="J2517" s="24" t="s">
        <v>1683</v>
      </c>
      <c r="K2517" s="85">
        <v>50.2</v>
      </c>
      <c r="L2517" s="177">
        <v>20.79</v>
      </c>
      <c r="M2517" s="178">
        <f t="shared" si="59"/>
        <v>21.666666666666668</v>
      </c>
      <c r="N2517" s="178">
        <f t="shared" si="60"/>
        <v>-0.8766666666666687</v>
      </c>
      <c r="O2517" s="177">
        <f>SUMPRODUCT(TEXT(N2517-{0,5,15,25,35},"0;\0")*{0,2,3,3,7})</f>
        <v>0</v>
      </c>
      <c r="P2517" s="24"/>
    </row>
    <row r="2518" spans="1:16">
      <c r="A2518" s="177" t="s">
        <v>13</v>
      </c>
      <c r="B2518" s="177"/>
      <c r="C2518" s="177"/>
      <c r="D2518" s="177"/>
      <c r="E2518" s="177"/>
      <c r="F2518" s="24" t="s">
        <v>88</v>
      </c>
      <c r="G2518" s="24" t="s">
        <v>1636</v>
      </c>
      <c r="H2518" s="24">
        <v>6</v>
      </c>
      <c r="I2518" s="24">
        <v>603</v>
      </c>
      <c r="J2518" s="24" t="s">
        <v>325</v>
      </c>
      <c r="K2518" s="85">
        <v>27.2</v>
      </c>
      <c r="L2518" s="177"/>
      <c r="M2518" s="178"/>
      <c r="N2518" s="178"/>
      <c r="O2518" s="177"/>
      <c r="P2518" s="24"/>
    </row>
    <row r="2519" spans="1:16">
      <c r="A2519" s="177" t="s">
        <v>13</v>
      </c>
      <c r="B2519" s="177" t="s">
        <v>1686</v>
      </c>
      <c r="C2519" s="177">
        <v>20160014</v>
      </c>
      <c r="D2519" s="177">
        <v>0</v>
      </c>
      <c r="E2519" s="177">
        <v>4</v>
      </c>
      <c r="F2519" s="24" t="s">
        <v>88</v>
      </c>
      <c r="G2519" s="24" t="s">
        <v>1649</v>
      </c>
      <c r="H2519" s="24">
        <v>6</v>
      </c>
      <c r="I2519" s="24">
        <v>605</v>
      </c>
      <c r="J2519" s="24" t="s">
        <v>1683</v>
      </c>
      <c r="K2519" s="85">
        <v>50.2</v>
      </c>
      <c r="L2519" s="177">
        <v>19.03</v>
      </c>
      <c r="M2519" s="178">
        <f t="shared" si="59"/>
        <v>20.333333333333332</v>
      </c>
      <c r="N2519" s="178">
        <f t="shared" si="60"/>
        <v>-1.303333333333331</v>
      </c>
      <c r="O2519" s="177">
        <f>SUMPRODUCT(TEXT(N2519-{0,5,15,25,35},"0;\0")*{0,2,3,3,7})</f>
        <v>0</v>
      </c>
      <c r="P2519" s="24"/>
    </row>
    <row r="2520" spans="1:16">
      <c r="A2520" s="177" t="s">
        <v>13</v>
      </c>
      <c r="B2520" s="177"/>
      <c r="C2520" s="177"/>
      <c r="D2520" s="177"/>
      <c r="E2520" s="177"/>
      <c r="F2520" s="24" t="s">
        <v>88</v>
      </c>
      <c r="G2520" s="24" t="s">
        <v>1636</v>
      </c>
      <c r="H2520" s="24">
        <v>3</v>
      </c>
      <c r="I2520" s="24">
        <v>302</v>
      </c>
      <c r="J2520" s="24" t="s">
        <v>325</v>
      </c>
      <c r="K2520" s="85">
        <v>47.45</v>
      </c>
      <c r="L2520" s="177"/>
      <c r="M2520" s="178"/>
      <c r="N2520" s="178"/>
      <c r="O2520" s="177"/>
      <c r="P2520" s="24"/>
    </row>
    <row r="2521" spans="1:16">
      <c r="A2521" s="177" t="s">
        <v>13</v>
      </c>
      <c r="B2521" s="177" t="s">
        <v>1687</v>
      </c>
      <c r="C2521" s="177">
        <v>20000023</v>
      </c>
      <c r="D2521" s="177">
        <v>0</v>
      </c>
      <c r="E2521" s="177">
        <v>6</v>
      </c>
      <c r="F2521" s="24" t="s">
        <v>88</v>
      </c>
      <c r="G2521" s="24" t="s">
        <v>1649</v>
      </c>
      <c r="H2521" s="24">
        <v>6</v>
      </c>
      <c r="I2521" s="24">
        <v>605</v>
      </c>
      <c r="J2521" s="24" t="s">
        <v>1683</v>
      </c>
      <c r="K2521" s="85">
        <v>50.2</v>
      </c>
      <c r="L2521" s="177">
        <v>20.79</v>
      </c>
      <c r="M2521" s="178">
        <f t="shared" si="59"/>
        <v>23</v>
      </c>
      <c r="N2521" s="178">
        <f t="shared" si="60"/>
        <v>-2.2100000000000009</v>
      </c>
      <c r="O2521" s="177">
        <f>SUMPRODUCT(TEXT(N2521-{0,5,15,25,35},"0;\0")*{0,2,3,3,7})</f>
        <v>0</v>
      </c>
      <c r="P2521" s="24"/>
    </row>
    <row r="2522" spans="1:16">
      <c r="A2522" s="177" t="s">
        <v>13</v>
      </c>
      <c r="B2522" s="177"/>
      <c r="C2522" s="177"/>
      <c r="D2522" s="177"/>
      <c r="E2522" s="177"/>
      <c r="F2522" s="24" t="s">
        <v>88</v>
      </c>
      <c r="G2522" s="24" t="s">
        <v>1636</v>
      </c>
      <c r="H2522" s="24">
        <v>6</v>
      </c>
      <c r="I2522" s="24">
        <v>602</v>
      </c>
      <c r="J2522" s="24" t="s">
        <v>325</v>
      </c>
      <c r="K2522" s="85">
        <v>27.2</v>
      </c>
      <c r="L2522" s="177"/>
      <c r="M2522" s="178"/>
      <c r="N2522" s="178"/>
      <c r="O2522" s="177"/>
      <c r="P2522" s="24"/>
    </row>
    <row r="2523" spans="1:16">
      <c r="A2523" s="177" t="s">
        <v>13</v>
      </c>
      <c r="B2523" s="177" t="s">
        <v>1688</v>
      </c>
      <c r="C2523" s="177">
        <v>19930018</v>
      </c>
      <c r="D2523" s="177">
        <v>3</v>
      </c>
      <c r="E2523" s="177">
        <v>8</v>
      </c>
      <c r="F2523" s="24" t="s">
        <v>88</v>
      </c>
      <c r="G2523" s="24" t="s">
        <v>1649</v>
      </c>
      <c r="H2523" s="24">
        <v>6</v>
      </c>
      <c r="I2523" s="24">
        <v>605</v>
      </c>
      <c r="J2523" s="24" t="s">
        <v>1683</v>
      </c>
      <c r="K2523" s="85">
        <v>50.2</v>
      </c>
      <c r="L2523" s="177">
        <v>22.62</v>
      </c>
      <c r="M2523" s="178">
        <f t="shared" si="59"/>
        <v>33.666666666666664</v>
      </c>
      <c r="N2523" s="178">
        <f t="shared" si="60"/>
        <v>-11.046666666666663</v>
      </c>
      <c r="O2523" s="177">
        <f>SUMPRODUCT(TEXT(N2523-{0,5,15,25,35},"0;\0")*{0,2,3,3,7})</f>
        <v>0</v>
      </c>
      <c r="P2523" s="24"/>
    </row>
    <row r="2524" spans="1:16">
      <c r="A2524" s="177" t="s">
        <v>13</v>
      </c>
      <c r="B2524" s="177"/>
      <c r="C2524" s="177"/>
      <c r="D2524" s="177"/>
      <c r="E2524" s="177"/>
      <c r="F2524" s="24" t="s">
        <v>88</v>
      </c>
      <c r="G2524" s="24" t="s">
        <v>1649</v>
      </c>
      <c r="H2524" s="24">
        <v>2</v>
      </c>
      <c r="I2524" s="24">
        <v>213</v>
      </c>
      <c r="J2524" s="24" t="s">
        <v>1665</v>
      </c>
      <c r="K2524" s="85">
        <v>46.32</v>
      </c>
      <c r="L2524" s="177"/>
      <c r="M2524" s="178"/>
      <c r="N2524" s="178"/>
      <c r="O2524" s="177"/>
      <c r="P2524" s="24"/>
    </row>
    <row r="2525" spans="1:16" ht="24">
      <c r="A2525" s="24" t="s">
        <v>13</v>
      </c>
      <c r="B2525" s="24" t="s">
        <v>1689</v>
      </c>
      <c r="C2525" s="24">
        <v>20170173</v>
      </c>
      <c r="D2525" s="24">
        <v>0</v>
      </c>
      <c r="E2525" s="24">
        <v>2</v>
      </c>
      <c r="F2525" s="24" t="s">
        <v>88</v>
      </c>
      <c r="G2525" s="24" t="s">
        <v>1649</v>
      </c>
      <c r="H2525" s="24">
        <v>6</v>
      </c>
      <c r="I2525" s="24">
        <v>605</v>
      </c>
      <c r="J2525" s="24" t="s">
        <v>1683</v>
      </c>
      <c r="K2525" s="85">
        <v>50.2</v>
      </c>
      <c r="L2525" s="24">
        <v>7.17</v>
      </c>
      <c r="M2525" s="25">
        <f t="shared" si="59"/>
        <v>17.666666666666668</v>
      </c>
      <c r="N2525" s="25">
        <f t="shared" si="60"/>
        <v>-10.496666666666668</v>
      </c>
      <c r="O2525" s="24">
        <f>SUMPRODUCT(TEXT(N2525-{0,5,15,25,35},"0;\0")*{0,2,3,3,7})</f>
        <v>0</v>
      </c>
      <c r="P2525" s="24"/>
    </row>
    <row r="2526" spans="1:16">
      <c r="A2526" s="179" t="s">
        <v>3034</v>
      </c>
      <c r="B2526" s="179" t="s">
        <v>878</v>
      </c>
      <c r="C2526" s="179">
        <v>20100038</v>
      </c>
      <c r="D2526" s="179">
        <v>7</v>
      </c>
      <c r="E2526" s="179">
        <v>0</v>
      </c>
      <c r="F2526" s="179" t="s">
        <v>88</v>
      </c>
      <c r="G2526" s="24" t="s">
        <v>879</v>
      </c>
      <c r="H2526" s="24">
        <v>2</v>
      </c>
      <c r="I2526" s="24">
        <v>220</v>
      </c>
      <c r="J2526" s="31" t="s">
        <v>880</v>
      </c>
      <c r="K2526" s="89">
        <v>23.75</v>
      </c>
      <c r="L2526" s="187">
        <v>37.33</v>
      </c>
      <c r="M2526" s="193">
        <f>15+8*D2526/3+8*(E2526/2)/3</f>
        <v>33.666666666666671</v>
      </c>
      <c r="N2526" s="178">
        <f>L2526-M2526</f>
        <v>3.6633333333333269</v>
      </c>
      <c r="O2526" s="194">
        <f>SUMPRODUCT(TEXT(N2526-{0,5,15,25,35},"0;\0")*{0,2,3,3,7})</f>
        <v>0</v>
      </c>
      <c r="P2526" s="24"/>
    </row>
    <row r="2527" spans="1:16">
      <c r="A2527" s="179" t="s">
        <v>2883</v>
      </c>
      <c r="B2527" s="179"/>
      <c r="C2527" s="179"/>
      <c r="D2527" s="179"/>
      <c r="E2527" s="179"/>
      <c r="F2527" s="179"/>
      <c r="G2527" s="24" t="s">
        <v>881</v>
      </c>
      <c r="H2527" s="24">
        <v>3</v>
      </c>
      <c r="I2527" s="24">
        <v>306</v>
      </c>
      <c r="J2527" s="31" t="s">
        <v>882</v>
      </c>
      <c r="K2527" s="89">
        <v>22.3</v>
      </c>
      <c r="L2527" s="187"/>
      <c r="M2527" s="193"/>
      <c r="N2527" s="178"/>
      <c r="O2527" s="194"/>
      <c r="P2527" s="24"/>
    </row>
    <row r="2528" spans="1:16">
      <c r="A2528" s="179" t="s">
        <v>2883</v>
      </c>
      <c r="B2528" s="179"/>
      <c r="C2528" s="179"/>
      <c r="D2528" s="179"/>
      <c r="E2528" s="179"/>
      <c r="F2528" s="179"/>
      <c r="G2528" s="24" t="s">
        <v>879</v>
      </c>
      <c r="H2528" s="24">
        <v>1</v>
      </c>
      <c r="I2528" s="24">
        <v>102</v>
      </c>
      <c r="J2528" s="31" t="s">
        <v>880</v>
      </c>
      <c r="K2528" s="89">
        <v>23.75</v>
      </c>
      <c r="L2528" s="187"/>
      <c r="M2528" s="193"/>
      <c r="N2528" s="178"/>
      <c r="O2528" s="194"/>
      <c r="P2528" s="24"/>
    </row>
    <row r="2529" spans="1:16">
      <c r="A2529" s="192" t="s">
        <v>2883</v>
      </c>
      <c r="B2529" s="192" t="s">
        <v>883</v>
      </c>
      <c r="C2529" s="179">
        <v>19910016</v>
      </c>
      <c r="D2529" s="179">
        <v>6</v>
      </c>
      <c r="E2529" s="179">
        <v>14</v>
      </c>
      <c r="F2529" s="179" t="s">
        <v>88</v>
      </c>
      <c r="G2529" s="24" t="s">
        <v>879</v>
      </c>
      <c r="H2529" s="24">
        <v>1</v>
      </c>
      <c r="I2529" s="31">
        <v>109</v>
      </c>
      <c r="J2529" s="31" t="s">
        <v>880</v>
      </c>
      <c r="K2529" s="89">
        <v>19.46</v>
      </c>
      <c r="L2529" s="177">
        <v>52.500000000000007</v>
      </c>
      <c r="M2529" s="193">
        <f>15+8*D2529/3+8*(E2529/2)/3</f>
        <v>49.666666666666671</v>
      </c>
      <c r="N2529" s="178">
        <f>L2529-M2529</f>
        <v>2.8333333333333357</v>
      </c>
      <c r="O2529" s="194">
        <f>SUMPRODUCT(TEXT(N2529-{0,5,15,25,35},"0;\0")*{0,2,3,3,7})</f>
        <v>0</v>
      </c>
      <c r="P2529" s="24"/>
    </row>
    <row r="2530" spans="1:16">
      <c r="A2530" s="192" t="s">
        <v>2883</v>
      </c>
      <c r="B2530" s="192"/>
      <c r="C2530" s="179"/>
      <c r="D2530" s="179"/>
      <c r="E2530" s="179"/>
      <c r="F2530" s="179"/>
      <c r="G2530" s="24" t="s">
        <v>879</v>
      </c>
      <c r="H2530" s="24">
        <v>1</v>
      </c>
      <c r="I2530" s="31">
        <v>111</v>
      </c>
      <c r="J2530" s="31" t="s">
        <v>880</v>
      </c>
      <c r="K2530" s="88">
        <v>19.46</v>
      </c>
      <c r="L2530" s="177"/>
      <c r="M2530" s="193"/>
      <c r="N2530" s="178"/>
      <c r="O2530" s="194"/>
      <c r="P2530" s="24"/>
    </row>
    <row r="2531" spans="1:16">
      <c r="A2531" s="192" t="s">
        <v>2883</v>
      </c>
      <c r="B2531" s="192"/>
      <c r="C2531" s="179"/>
      <c r="D2531" s="179"/>
      <c r="E2531" s="179"/>
      <c r="F2531" s="179"/>
      <c r="G2531" s="24" t="s">
        <v>879</v>
      </c>
      <c r="H2531" s="24">
        <v>1</v>
      </c>
      <c r="I2531" s="24">
        <v>102</v>
      </c>
      <c r="J2531" s="31" t="s">
        <v>880</v>
      </c>
      <c r="K2531" s="89">
        <v>23.75</v>
      </c>
      <c r="L2531" s="177"/>
      <c r="M2531" s="193"/>
      <c r="N2531" s="178"/>
      <c r="O2531" s="194"/>
      <c r="P2531" s="24"/>
    </row>
    <row r="2532" spans="1:16">
      <c r="A2532" s="192" t="s">
        <v>2883</v>
      </c>
      <c r="B2532" s="192"/>
      <c r="C2532" s="179"/>
      <c r="D2532" s="179"/>
      <c r="E2532" s="179"/>
      <c r="F2532" s="179"/>
      <c r="G2532" s="24" t="s">
        <v>881</v>
      </c>
      <c r="H2532" s="24">
        <v>3</v>
      </c>
      <c r="I2532" s="24">
        <v>306</v>
      </c>
      <c r="J2532" s="31" t="s">
        <v>882</v>
      </c>
      <c r="K2532" s="89">
        <v>22.3</v>
      </c>
      <c r="L2532" s="177"/>
      <c r="M2532" s="193"/>
      <c r="N2532" s="178"/>
      <c r="O2532" s="194"/>
      <c r="P2532" s="24"/>
    </row>
    <row r="2533" spans="1:16">
      <c r="A2533" s="179" t="s">
        <v>2883</v>
      </c>
      <c r="B2533" s="179" t="s">
        <v>884</v>
      </c>
      <c r="C2533" s="179">
        <v>20060023</v>
      </c>
      <c r="D2533" s="179">
        <v>5</v>
      </c>
      <c r="E2533" s="179">
        <v>6</v>
      </c>
      <c r="F2533" s="179" t="s">
        <v>88</v>
      </c>
      <c r="G2533" s="24" t="s">
        <v>879</v>
      </c>
      <c r="H2533" s="24">
        <v>2</v>
      </c>
      <c r="I2533" s="24">
        <v>203</v>
      </c>
      <c r="J2533" s="31" t="s">
        <v>880</v>
      </c>
      <c r="K2533" s="85">
        <v>19.079999999999998</v>
      </c>
      <c r="L2533" s="177">
        <v>55.410000000000004</v>
      </c>
      <c r="M2533" s="193">
        <f>15+8*D2533/3+8*(E2533/2)/3</f>
        <v>36.333333333333336</v>
      </c>
      <c r="N2533" s="178">
        <f>L2533-M2533</f>
        <v>19.076666666666668</v>
      </c>
      <c r="O2533" s="194">
        <f>SUMPRODUCT(TEXT(N2533-{0,5,15,25,35},"0;\0")*{0,2,3,3,7})</f>
        <v>40</v>
      </c>
      <c r="P2533" s="24"/>
    </row>
    <row r="2534" spans="1:16">
      <c r="A2534" s="179" t="s">
        <v>2883</v>
      </c>
      <c r="B2534" s="179"/>
      <c r="C2534" s="179"/>
      <c r="D2534" s="179"/>
      <c r="E2534" s="179"/>
      <c r="F2534" s="179"/>
      <c r="G2534" s="24" t="s">
        <v>885</v>
      </c>
      <c r="H2534" s="24">
        <v>3</v>
      </c>
      <c r="I2534" s="31" t="s">
        <v>886</v>
      </c>
      <c r="J2534" s="31" t="s">
        <v>880</v>
      </c>
      <c r="K2534" s="89">
        <v>35.200000000000003</v>
      </c>
      <c r="L2534" s="177"/>
      <c r="M2534" s="193"/>
      <c r="N2534" s="178"/>
      <c r="O2534" s="194"/>
      <c r="P2534" s="24"/>
    </row>
    <row r="2535" spans="1:16">
      <c r="A2535" s="179" t="s">
        <v>2883</v>
      </c>
      <c r="B2535" s="179"/>
      <c r="C2535" s="179"/>
      <c r="D2535" s="179"/>
      <c r="E2535" s="179"/>
      <c r="F2535" s="179"/>
      <c r="G2535" s="24" t="s">
        <v>881</v>
      </c>
      <c r="H2535" s="24">
        <v>4</v>
      </c>
      <c r="I2535" s="31">
        <v>402</v>
      </c>
      <c r="J2535" s="31" t="s">
        <v>882</v>
      </c>
      <c r="K2535" s="89">
        <v>17.96</v>
      </c>
      <c r="L2535" s="177"/>
      <c r="M2535" s="193"/>
      <c r="N2535" s="178"/>
      <c r="O2535" s="194"/>
      <c r="P2535" s="24"/>
    </row>
    <row r="2536" spans="1:16">
      <c r="A2536" s="179" t="s">
        <v>2883</v>
      </c>
      <c r="B2536" s="179" t="s">
        <v>887</v>
      </c>
      <c r="C2536" s="179">
        <v>20180211</v>
      </c>
      <c r="D2536" s="179">
        <v>8</v>
      </c>
      <c r="E2536" s="179">
        <v>6</v>
      </c>
      <c r="F2536" s="179" t="s">
        <v>88</v>
      </c>
      <c r="G2536" s="24" t="s">
        <v>879</v>
      </c>
      <c r="H2536" s="24">
        <v>2</v>
      </c>
      <c r="I2536" s="24">
        <v>209</v>
      </c>
      <c r="J2536" s="31" t="s">
        <v>880</v>
      </c>
      <c r="K2536" s="85">
        <v>40.450000000000003</v>
      </c>
      <c r="L2536" s="177">
        <v>61.860000000000007</v>
      </c>
      <c r="M2536" s="193">
        <f>15+8*D2536/3+8*(E2536/2)/3</f>
        <v>44.333333333333329</v>
      </c>
      <c r="N2536" s="178">
        <f>L2536-M2536</f>
        <v>17.526666666666678</v>
      </c>
      <c r="O2536" s="194">
        <f>SUMPRODUCT(TEXT(N2536-{0,5,15,25,35},"0;\0")*{0,2,3,3,7})</f>
        <v>35</v>
      </c>
      <c r="P2536" s="24"/>
    </row>
    <row r="2537" spans="1:16">
      <c r="A2537" s="179" t="s">
        <v>2883</v>
      </c>
      <c r="B2537" s="179"/>
      <c r="C2537" s="179"/>
      <c r="D2537" s="179"/>
      <c r="E2537" s="179"/>
      <c r="F2537" s="179"/>
      <c r="G2537" s="24" t="s">
        <v>881</v>
      </c>
      <c r="H2537" s="24">
        <v>3</v>
      </c>
      <c r="I2537" s="24">
        <v>304</v>
      </c>
      <c r="J2537" s="24" t="s">
        <v>294</v>
      </c>
      <c r="K2537" s="85">
        <v>19.420000000000002</v>
      </c>
      <c r="L2537" s="177"/>
      <c r="M2537" s="193"/>
      <c r="N2537" s="178"/>
      <c r="O2537" s="194"/>
      <c r="P2537" s="24"/>
    </row>
    <row r="2538" spans="1:16">
      <c r="A2538" s="179" t="s">
        <v>2884</v>
      </c>
      <c r="B2538" s="179"/>
      <c r="C2538" s="179"/>
      <c r="D2538" s="179"/>
      <c r="E2538" s="179"/>
      <c r="F2538" s="179"/>
      <c r="G2538" s="24" t="s">
        <v>881</v>
      </c>
      <c r="H2538" s="24">
        <v>4</v>
      </c>
      <c r="I2538" s="24">
        <v>403</v>
      </c>
      <c r="J2538" s="31" t="s">
        <v>882</v>
      </c>
      <c r="K2538" s="85">
        <v>17.89</v>
      </c>
      <c r="L2538" s="177"/>
      <c r="M2538" s="193"/>
      <c r="N2538" s="178"/>
      <c r="O2538" s="194"/>
      <c r="P2538" s="24"/>
    </row>
    <row r="2539" spans="1:16">
      <c r="A2539" s="179" t="s">
        <v>2883</v>
      </c>
      <c r="B2539" s="179" t="s">
        <v>888</v>
      </c>
      <c r="C2539" s="179">
        <v>19960023</v>
      </c>
      <c r="D2539" s="179">
        <v>2</v>
      </c>
      <c r="E2539" s="179">
        <v>4</v>
      </c>
      <c r="F2539" s="179" t="s">
        <v>88</v>
      </c>
      <c r="G2539" s="24" t="s">
        <v>879</v>
      </c>
      <c r="H2539" s="24">
        <v>2</v>
      </c>
      <c r="I2539" s="24">
        <v>210</v>
      </c>
      <c r="J2539" s="31" t="s">
        <v>880</v>
      </c>
      <c r="K2539" s="85">
        <v>23.75</v>
      </c>
      <c r="L2539" s="177">
        <v>25.21</v>
      </c>
      <c r="M2539" s="193">
        <f>15+8*D2539/3+8*(E2539/2)/3</f>
        <v>25.666666666666664</v>
      </c>
      <c r="N2539" s="178">
        <f>L2539-M2539</f>
        <v>-0.45666666666666345</v>
      </c>
      <c r="O2539" s="194">
        <f>SUMPRODUCT(TEXT(N2539-{0,5,15,25,35},"0;\0")*{0,2,3,3,7})</f>
        <v>0</v>
      </c>
      <c r="P2539" s="24"/>
    </row>
    <row r="2540" spans="1:16">
      <c r="A2540" s="179" t="s">
        <v>2883</v>
      </c>
      <c r="B2540" s="179"/>
      <c r="C2540" s="179"/>
      <c r="D2540" s="179"/>
      <c r="E2540" s="179"/>
      <c r="F2540" s="179"/>
      <c r="G2540" s="24" t="s">
        <v>881</v>
      </c>
      <c r="H2540" s="24">
        <v>4</v>
      </c>
      <c r="I2540" s="24">
        <v>409</v>
      </c>
      <c r="J2540" s="31" t="s">
        <v>882</v>
      </c>
      <c r="K2540" s="85">
        <v>23.33</v>
      </c>
      <c r="L2540" s="177"/>
      <c r="M2540" s="193"/>
      <c r="N2540" s="178"/>
      <c r="O2540" s="194"/>
      <c r="P2540" s="24"/>
    </row>
    <row r="2541" spans="1:16">
      <c r="A2541" s="179" t="s">
        <v>2883</v>
      </c>
      <c r="B2541" s="179" t="s">
        <v>889</v>
      </c>
      <c r="C2541" s="179">
        <v>19910017</v>
      </c>
      <c r="D2541" s="179">
        <v>11</v>
      </c>
      <c r="E2541" s="179">
        <v>2</v>
      </c>
      <c r="F2541" s="179" t="s">
        <v>88</v>
      </c>
      <c r="G2541" s="24" t="s">
        <v>879</v>
      </c>
      <c r="H2541" s="24">
        <v>2</v>
      </c>
      <c r="I2541" s="24">
        <v>211</v>
      </c>
      <c r="J2541" s="31" t="s">
        <v>880</v>
      </c>
      <c r="K2541" s="85">
        <v>48.89</v>
      </c>
      <c r="L2541" s="177">
        <v>89.17</v>
      </c>
      <c r="M2541" s="193">
        <f>15+8*D2541/3+8*(E2541/2)/3</f>
        <v>46.999999999999993</v>
      </c>
      <c r="N2541" s="178">
        <f>L2541-M2541</f>
        <v>42.170000000000009</v>
      </c>
      <c r="O2541" s="194">
        <f>SUMPRODUCT(TEXT(N2541-{0,5,15,25,35},"0;\0")*{0,2,3,3,7})</f>
        <v>255</v>
      </c>
      <c r="P2541" s="24"/>
    </row>
    <row r="2542" spans="1:16">
      <c r="A2542" s="179" t="s">
        <v>2883</v>
      </c>
      <c r="B2542" s="179"/>
      <c r="C2542" s="179"/>
      <c r="D2542" s="179"/>
      <c r="E2542" s="179"/>
      <c r="F2542" s="179"/>
      <c r="G2542" s="24" t="s">
        <v>879</v>
      </c>
      <c r="H2542" s="24">
        <v>2</v>
      </c>
      <c r="I2542" s="24">
        <v>213</v>
      </c>
      <c r="J2542" s="31" t="s">
        <v>880</v>
      </c>
      <c r="K2542" s="85">
        <v>15.07</v>
      </c>
      <c r="L2542" s="177"/>
      <c r="M2542" s="193"/>
      <c r="N2542" s="178"/>
      <c r="O2542" s="194"/>
      <c r="P2542" s="24"/>
    </row>
    <row r="2543" spans="1:16">
      <c r="A2543" s="179" t="s">
        <v>2883</v>
      </c>
      <c r="B2543" s="179"/>
      <c r="C2543" s="179"/>
      <c r="D2543" s="179"/>
      <c r="E2543" s="179"/>
      <c r="F2543" s="179"/>
      <c r="G2543" s="24" t="s">
        <v>879</v>
      </c>
      <c r="H2543" s="24">
        <v>2</v>
      </c>
      <c r="I2543" s="24">
        <v>222</v>
      </c>
      <c r="J2543" s="31" t="s">
        <v>880</v>
      </c>
      <c r="K2543" s="89">
        <v>23.75</v>
      </c>
      <c r="L2543" s="177"/>
      <c r="M2543" s="193"/>
      <c r="N2543" s="178"/>
      <c r="O2543" s="194"/>
      <c r="P2543" s="24"/>
    </row>
    <row r="2544" spans="1:16">
      <c r="A2544" s="179" t="s">
        <v>2883</v>
      </c>
      <c r="B2544" s="179"/>
      <c r="C2544" s="179"/>
      <c r="D2544" s="179"/>
      <c r="E2544" s="179"/>
      <c r="F2544" s="179"/>
      <c r="G2544" s="24" t="s">
        <v>881</v>
      </c>
      <c r="H2544" s="24">
        <v>4</v>
      </c>
      <c r="I2544" s="24">
        <v>409</v>
      </c>
      <c r="J2544" s="31" t="s">
        <v>882</v>
      </c>
      <c r="K2544" s="85">
        <v>23.33</v>
      </c>
      <c r="L2544" s="177"/>
      <c r="M2544" s="193"/>
      <c r="N2544" s="178"/>
      <c r="O2544" s="194"/>
      <c r="P2544" s="24"/>
    </row>
    <row r="2545" spans="1:16">
      <c r="A2545" s="179" t="s">
        <v>2883</v>
      </c>
      <c r="B2545" s="179" t="s">
        <v>890</v>
      </c>
      <c r="C2545" s="179">
        <v>19990024</v>
      </c>
      <c r="D2545" s="179">
        <v>3</v>
      </c>
      <c r="E2545" s="179">
        <v>2</v>
      </c>
      <c r="F2545" s="179" t="s">
        <v>88</v>
      </c>
      <c r="G2545" s="24" t="s">
        <v>879</v>
      </c>
      <c r="H2545" s="24">
        <v>2</v>
      </c>
      <c r="I2545" s="24">
        <v>212</v>
      </c>
      <c r="J2545" s="31" t="s">
        <v>880</v>
      </c>
      <c r="K2545" s="89">
        <v>23.75</v>
      </c>
      <c r="L2545" s="177">
        <v>24.88</v>
      </c>
      <c r="M2545" s="193">
        <f>15+8*D2545/3+8*(E2545/2)/3</f>
        <v>25.666666666666668</v>
      </c>
      <c r="N2545" s="178">
        <f>L2545-M2545</f>
        <v>-0.78666666666666885</v>
      </c>
      <c r="O2545" s="194">
        <f>SUMPRODUCT(TEXT(N2545-{0,5,15,25,35},"0;\0")*{0,2,3,3,7})</f>
        <v>0</v>
      </c>
      <c r="P2545" s="24"/>
    </row>
    <row r="2546" spans="1:16">
      <c r="A2546" s="179" t="s">
        <v>2883</v>
      </c>
      <c r="B2546" s="179"/>
      <c r="C2546" s="179"/>
      <c r="D2546" s="179"/>
      <c r="E2546" s="179"/>
      <c r="F2546" s="179"/>
      <c r="G2546" s="24" t="s">
        <v>881</v>
      </c>
      <c r="H2546" s="24">
        <v>4</v>
      </c>
      <c r="I2546" s="31">
        <v>402</v>
      </c>
      <c r="J2546" s="31" t="s">
        <v>882</v>
      </c>
      <c r="K2546" s="89">
        <v>17.96</v>
      </c>
      <c r="L2546" s="177"/>
      <c r="M2546" s="193"/>
      <c r="N2546" s="178"/>
      <c r="O2546" s="194"/>
      <c r="P2546" s="24"/>
    </row>
    <row r="2547" spans="1:16">
      <c r="A2547" s="179" t="s">
        <v>2883</v>
      </c>
      <c r="B2547" s="179" t="s">
        <v>891</v>
      </c>
      <c r="C2547" s="179">
        <v>20200051</v>
      </c>
      <c r="D2547" s="179">
        <v>3</v>
      </c>
      <c r="E2547" s="179">
        <v>0</v>
      </c>
      <c r="F2547" s="179" t="s">
        <v>88</v>
      </c>
      <c r="G2547" s="24" t="s">
        <v>879</v>
      </c>
      <c r="H2547" s="24">
        <v>2</v>
      </c>
      <c r="I2547" s="24">
        <v>214</v>
      </c>
      <c r="J2547" s="31" t="s">
        <v>880</v>
      </c>
      <c r="K2547" s="89">
        <v>23.75</v>
      </c>
      <c r="L2547" s="177">
        <v>24.88</v>
      </c>
      <c r="M2547" s="193">
        <f>15+8*D2547/3+8*(E2547/2)/3</f>
        <v>23</v>
      </c>
      <c r="N2547" s="178">
        <f>L2547-M2547</f>
        <v>1.879999999999999</v>
      </c>
      <c r="O2547" s="194">
        <f>SUMPRODUCT(TEXT(N2547-{0,5,15,25,35},"0;\0")*{0,2,3,3,7})</f>
        <v>0</v>
      </c>
      <c r="P2547" s="24"/>
    </row>
    <row r="2548" spans="1:16">
      <c r="A2548" s="179" t="s">
        <v>2883</v>
      </c>
      <c r="B2548" s="179"/>
      <c r="C2548" s="179"/>
      <c r="D2548" s="179"/>
      <c r="E2548" s="179"/>
      <c r="F2548" s="179"/>
      <c r="G2548" s="24" t="s">
        <v>881</v>
      </c>
      <c r="H2548" s="24">
        <v>4</v>
      </c>
      <c r="I2548" s="31">
        <v>402</v>
      </c>
      <c r="J2548" s="31" t="s">
        <v>882</v>
      </c>
      <c r="K2548" s="89">
        <v>17.96</v>
      </c>
      <c r="L2548" s="177"/>
      <c r="M2548" s="193"/>
      <c r="N2548" s="178"/>
      <c r="O2548" s="194"/>
      <c r="P2548" s="24"/>
    </row>
    <row r="2549" spans="1:16">
      <c r="A2549" s="179" t="s">
        <v>2883</v>
      </c>
      <c r="B2549" s="179" t="s">
        <v>892</v>
      </c>
      <c r="C2549" s="179">
        <v>20130013</v>
      </c>
      <c r="D2549" s="179">
        <v>8</v>
      </c>
      <c r="E2549" s="179">
        <v>2</v>
      </c>
      <c r="F2549" s="179" t="s">
        <v>88</v>
      </c>
      <c r="G2549" s="24" t="s">
        <v>879</v>
      </c>
      <c r="H2549" s="24">
        <v>2</v>
      </c>
      <c r="I2549" s="24">
        <v>215</v>
      </c>
      <c r="J2549" s="31" t="s">
        <v>880</v>
      </c>
      <c r="K2549" s="85">
        <v>40.450000000000003</v>
      </c>
      <c r="L2549" s="177">
        <v>42.25</v>
      </c>
      <c r="M2549" s="193">
        <f>15+8*D2549/3+8*(E2549/2)/3</f>
        <v>38.999999999999993</v>
      </c>
      <c r="N2549" s="178">
        <f>L2549-M2549</f>
        <v>3.2500000000000071</v>
      </c>
      <c r="O2549" s="194">
        <f>SUMPRODUCT(TEXT(N2549-{0,5,15,25,35},"0;\0")*{0,2,3,3,7})</f>
        <v>0</v>
      </c>
      <c r="P2549" s="24"/>
    </row>
    <row r="2550" spans="1:16">
      <c r="A2550" s="179" t="s">
        <v>2883</v>
      </c>
      <c r="B2550" s="179"/>
      <c r="C2550" s="179"/>
      <c r="D2550" s="179"/>
      <c r="E2550" s="179"/>
      <c r="F2550" s="179"/>
      <c r="G2550" s="24" t="s">
        <v>881</v>
      </c>
      <c r="H2550" s="24">
        <v>4</v>
      </c>
      <c r="I2550" s="24">
        <v>410</v>
      </c>
      <c r="J2550" s="31" t="s">
        <v>882</v>
      </c>
      <c r="K2550" s="89">
        <v>23.33</v>
      </c>
      <c r="L2550" s="177"/>
      <c r="M2550" s="193"/>
      <c r="N2550" s="178"/>
      <c r="O2550" s="194"/>
      <c r="P2550" s="24"/>
    </row>
    <row r="2551" spans="1:16">
      <c r="A2551" s="177" t="s">
        <v>2883</v>
      </c>
      <c r="B2551" s="177" t="s">
        <v>893</v>
      </c>
      <c r="C2551" s="177">
        <v>20190098</v>
      </c>
      <c r="D2551" s="177">
        <v>0</v>
      </c>
      <c r="E2551" s="177">
        <v>0</v>
      </c>
      <c r="F2551" s="179" t="s">
        <v>88</v>
      </c>
      <c r="G2551" s="24" t="s">
        <v>879</v>
      </c>
      <c r="H2551" s="24">
        <v>2</v>
      </c>
      <c r="I2551" s="24">
        <v>216</v>
      </c>
      <c r="J2551" s="31" t="s">
        <v>880</v>
      </c>
      <c r="K2551" s="89">
        <v>23.75</v>
      </c>
      <c r="L2551" s="177">
        <v>24.88</v>
      </c>
      <c r="M2551" s="193">
        <f>15+8*D2553/3+8*(E2553/2)/3</f>
        <v>28.333333333333332</v>
      </c>
      <c r="N2551" s="178">
        <f>L2551-M2551</f>
        <v>-3.4533333333333331</v>
      </c>
      <c r="O2551" s="194">
        <f>SUMPRODUCT(TEXT(N2551-{0,5,15,25,35},"0;\0")*{0,2,3,3,7})</f>
        <v>0</v>
      </c>
      <c r="P2551" s="24"/>
    </row>
    <row r="2552" spans="1:16">
      <c r="A2552" s="177" t="s">
        <v>2883</v>
      </c>
      <c r="B2552" s="177"/>
      <c r="C2552" s="177"/>
      <c r="D2552" s="177"/>
      <c r="E2552" s="177"/>
      <c r="F2552" s="179"/>
      <c r="G2552" s="24" t="s">
        <v>881</v>
      </c>
      <c r="H2552" s="24">
        <v>4</v>
      </c>
      <c r="I2552" s="31">
        <v>402</v>
      </c>
      <c r="J2552" s="31" t="s">
        <v>882</v>
      </c>
      <c r="K2552" s="89">
        <v>17.96</v>
      </c>
      <c r="L2552" s="177"/>
      <c r="M2552" s="193"/>
      <c r="N2552" s="178"/>
      <c r="O2552" s="194"/>
      <c r="P2552" s="24"/>
    </row>
    <row r="2553" spans="1:16">
      <c r="A2553" s="177" t="s">
        <v>2883</v>
      </c>
      <c r="B2553" s="177" t="s">
        <v>894</v>
      </c>
      <c r="C2553" s="177">
        <v>19940017</v>
      </c>
      <c r="D2553" s="177">
        <v>2</v>
      </c>
      <c r="E2553" s="177">
        <v>6</v>
      </c>
      <c r="F2553" s="177" t="s">
        <v>88</v>
      </c>
      <c r="G2553" s="24" t="s">
        <v>879</v>
      </c>
      <c r="H2553" s="24">
        <v>2</v>
      </c>
      <c r="I2553" s="24">
        <v>218</v>
      </c>
      <c r="J2553" s="31" t="s">
        <v>880</v>
      </c>
      <c r="K2553" s="89">
        <v>23.75</v>
      </c>
      <c r="L2553" s="177">
        <v>24.88</v>
      </c>
      <c r="M2553" s="193">
        <f>15+8*D2554/3+8*(E2554/2)/3</f>
        <v>15</v>
      </c>
      <c r="N2553" s="178">
        <f>L2553-M2553</f>
        <v>9.879999999999999</v>
      </c>
      <c r="O2553" s="194">
        <f>SUMPRODUCT(TEXT(N2553-{0,5,15,25,35},"0;\0")*{0,2,3,3,7})</f>
        <v>10</v>
      </c>
      <c r="P2553" s="24"/>
    </row>
    <row r="2554" spans="1:16">
      <c r="A2554" s="177" t="s">
        <v>2883</v>
      </c>
      <c r="B2554" s="177"/>
      <c r="C2554" s="177"/>
      <c r="D2554" s="177"/>
      <c r="E2554" s="177"/>
      <c r="F2554" s="177"/>
      <c r="G2554" s="24" t="s">
        <v>881</v>
      </c>
      <c r="H2554" s="24">
        <v>4</v>
      </c>
      <c r="I2554" s="31">
        <v>402</v>
      </c>
      <c r="J2554" s="31" t="s">
        <v>882</v>
      </c>
      <c r="K2554" s="89">
        <v>17.96</v>
      </c>
      <c r="L2554" s="177"/>
      <c r="M2554" s="193"/>
      <c r="N2554" s="178"/>
      <c r="O2554" s="194"/>
      <c r="P2554" s="24"/>
    </row>
    <row r="2555" spans="1:16">
      <c r="A2555" s="179" t="s">
        <v>2883</v>
      </c>
      <c r="B2555" s="179" t="s">
        <v>895</v>
      </c>
      <c r="C2555" s="179">
        <v>20000057</v>
      </c>
      <c r="D2555" s="179">
        <v>10</v>
      </c>
      <c r="E2555" s="179">
        <v>5</v>
      </c>
      <c r="F2555" s="179" t="s">
        <v>88</v>
      </c>
      <c r="G2555" s="24" t="s">
        <v>879</v>
      </c>
      <c r="H2555" s="24">
        <v>3</v>
      </c>
      <c r="I2555" s="24">
        <v>310</v>
      </c>
      <c r="J2555" s="31" t="s">
        <v>880</v>
      </c>
      <c r="K2555" s="89">
        <v>23.75</v>
      </c>
      <c r="L2555" s="177">
        <v>48.96</v>
      </c>
      <c r="M2555" s="193">
        <f>15+8*D2555/3+8*(E2555/2)/3</f>
        <v>48.333333333333336</v>
      </c>
      <c r="N2555" s="178">
        <f>L2555-M2555</f>
        <v>0.62666666666666515</v>
      </c>
      <c r="O2555" s="194">
        <f>SUMPRODUCT(TEXT(N2555-{0,5,15,25,35},"0;\0")*{0,2,3,3,7})</f>
        <v>0</v>
      </c>
      <c r="P2555" s="24"/>
    </row>
    <row r="2556" spans="1:16">
      <c r="A2556" s="179" t="s">
        <v>2883</v>
      </c>
      <c r="B2556" s="179"/>
      <c r="C2556" s="179"/>
      <c r="D2556" s="179"/>
      <c r="E2556" s="179"/>
      <c r="F2556" s="179"/>
      <c r="G2556" s="24" t="s">
        <v>879</v>
      </c>
      <c r="H2556" s="24">
        <v>3</v>
      </c>
      <c r="I2556" s="24">
        <v>312</v>
      </c>
      <c r="J2556" s="31" t="s">
        <v>880</v>
      </c>
      <c r="K2556" s="89">
        <v>23.75</v>
      </c>
      <c r="L2556" s="177"/>
      <c r="M2556" s="193"/>
      <c r="N2556" s="178"/>
      <c r="O2556" s="194"/>
      <c r="P2556" s="24"/>
    </row>
    <row r="2557" spans="1:16">
      <c r="A2557" s="179" t="s">
        <v>2883</v>
      </c>
      <c r="B2557" s="179"/>
      <c r="C2557" s="179"/>
      <c r="D2557" s="179"/>
      <c r="E2557" s="179"/>
      <c r="F2557" s="179"/>
      <c r="G2557" s="24" t="s">
        <v>881</v>
      </c>
      <c r="H2557" s="24">
        <v>4</v>
      </c>
      <c r="I2557" s="24">
        <v>409</v>
      </c>
      <c r="J2557" s="31" t="s">
        <v>882</v>
      </c>
      <c r="K2557" s="85">
        <v>23.33</v>
      </c>
      <c r="L2557" s="177"/>
      <c r="M2557" s="193"/>
      <c r="N2557" s="178"/>
      <c r="O2557" s="194"/>
      <c r="P2557" s="24"/>
    </row>
    <row r="2558" spans="1:16">
      <c r="A2558" s="179" t="s">
        <v>2883</v>
      </c>
      <c r="B2558" s="179" t="s">
        <v>3054</v>
      </c>
      <c r="C2558" s="179" t="s">
        <v>3055</v>
      </c>
      <c r="D2558" s="179">
        <v>12</v>
      </c>
      <c r="E2558" s="179">
        <v>0</v>
      </c>
      <c r="F2558" s="179" t="s">
        <v>88</v>
      </c>
      <c r="G2558" s="24" t="s">
        <v>879</v>
      </c>
      <c r="H2558" s="24">
        <v>3</v>
      </c>
      <c r="I2558" s="24">
        <v>309</v>
      </c>
      <c r="J2558" s="31" t="s">
        <v>880</v>
      </c>
      <c r="K2558" s="85">
        <v>40.450000000000003</v>
      </c>
      <c r="L2558" s="177">
        <v>98.730000000000018</v>
      </c>
      <c r="M2558" s="193">
        <f>15+8*D2558/3+8*(E2558/2)/3</f>
        <v>47</v>
      </c>
      <c r="N2558" s="178">
        <f>L2558-M2558</f>
        <v>51.730000000000018</v>
      </c>
      <c r="O2558" s="194">
        <f>SUMPRODUCT(TEXT(N2558-{0,5,15,25,35},"0;\0")*{0,2,3,3,7})</f>
        <v>405</v>
      </c>
      <c r="P2558" s="24"/>
    </row>
    <row r="2559" spans="1:16">
      <c r="A2559" s="179" t="s">
        <v>2883</v>
      </c>
      <c r="B2559" s="179"/>
      <c r="C2559" s="179"/>
      <c r="D2559" s="179"/>
      <c r="E2559" s="179"/>
      <c r="F2559" s="179"/>
      <c r="G2559" s="24" t="s">
        <v>879</v>
      </c>
      <c r="H2559" s="24">
        <v>3</v>
      </c>
      <c r="I2559" s="24">
        <v>313</v>
      </c>
      <c r="J2559" s="31" t="s">
        <v>880</v>
      </c>
      <c r="K2559" s="85">
        <v>15.07</v>
      </c>
      <c r="L2559" s="177"/>
      <c r="M2559" s="193"/>
      <c r="N2559" s="178"/>
      <c r="O2559" s="194"/>
      <c r="P2559" s="24"/>
    </row>
    <row r="2560" spans="1:16">
      <c r="A2560" s="179" t="s">
        <v>2883</v>
      </c>
      <c r="B2560" s="179"/>
      <c r="C2560" s="179"/>
      <c r="D2560" s="179"/>
      <c r="E2560" s="179"/>
      <c r="F2560" s="179"/>
      <c r="G2560" s="24" t="s">
        <v>879</v>
      </c>
      <c r="H2560" s="24">
        <v>3</v>
      </c>
      <c r="I2560" s="24">
        <v>318</v>
      </c>
      <c r="J2560" s="31" t="s">
        <v>880</v>
      </c>
      <c r="K2560" s="85">
        <v>23.75</v>
      </c>
      <c r="L2560" s="177"/>
      <c r="M2560" s="193"/>
      <c r="N2560" s="178"/>
      <c r="O2560" s="194"/>
      <c r="P2560" s="24"/>
    </row>
    <row r="2561" spans="1:16">
      <c r="A2561" s="179" t="s">
        <v>2883</v>
      </c>
      <c r="B2561" s="179"/>
      <c r="C2561" s="179"/>
      <c r="D2561" s="179"/>
      <c r="E2561" s="179"/>
      <c r="F2561" s="179"/>
      <c r="G2561" s="24" t="s">
        <v>879</v>
      </c>
      <c r="H2561" s="24">
        <v>3</v>
      </c>
      <c r="I2561" s="24">
        <v>321</v>
      </c>
      <c r="J2561" s="31" t="s">
        <v>880</v>
      </c>
      <c r="K2561" s="85">
        <v>19.46</v>
      </c>
      <c r="L2561" s="177"/>
      <c r="M2561" s="193"/>
      <c r="N2561" s="178"/>
      <c r="O2561" s="194"/>
      <c r="P2561" s="24"/>
    </row>
    <row r="2562" spans="1:16">
      <c r="A2562" s="179" t="s">
        <v>2883</v>
      </c>
      <c r="B2562" s="179" t="s">
        <v>896</v>
      </c>
      <c r="C2562" s="179">
        <v>19820027</v>
      </c>
      <c r="D2562" s="179">
        <v>4</v>
      </c>
      <c r="E2562" s="179">
        <v>1</v>
      </c>
      <c r="F2562" s="179" t="s">
        <v>88</v>
      </c>
      <c r="G2562" s="24" t="s">
        <v>879</v>
      </c>
      <c r="H2562" s="24">
        <v>3</v>
      </c>
      <c r="I2562" s="24">
        <v>311</v>
      </c>
      <c r="J2562" s="31" t="s">
        <v>880</v>
      </c>
      <c r="K2562" s="85">
        <v>23.38</v>
      </c>
      <c r="L2562" s="177">
        <v>24.84</v>
      </c>
      <c r="M2562" s="193">
        <f>15+8*D2562/3+8*(E2562/2)/3</f>
        <v>26.999999999999996</v>
      </c>
      <c r="N2562" s="178">
        <f>L2562-M2562</f>
        <v>-2.1599999999999966</v>
      </c>
      <c r="O2562" s="194">
        <f>SUMPRODUCT(TEXT(N2562-{0,5,15,25,35},"0;\0")*{0,2,3,3,7})</f>
        <v>0</v>
      </c>
      <c r="P2562" s="24"/>
    </row>
    <row r="2563" spans="1:16">
      <c r="A2563" s="179" t="s">
        <v>2883</v>
      </c>
      <c r="B2563" s="179"/>
      <c r="C2563" s="179"/>
      <c r="D2563" s="179"/>
      <c r="E2563" s="179"/>
      <c r="F2563" s="179"/>
      <c r="G2563" s="24" t="s">
        <v>881</v>
      </c>
      <c r="H2563" s="24">
        <v>4</v>
      </c>
      <c r="I2563" s="24">
        <v>409</v>
      </c>
      <c r="J2563" s="31" t="s">
        <v>882</v>
      </c>
      <c r="K2563" s="85">
        <v>23.33</v>
      </c>
      <c r="L2563" s="177"/>
      <c r="M2563" s="193"/>
      <c r="N2563" s="178"/>
      <c r="O2563" s="194"/>
      <c r="P2563" s="24"/>
    </row>
    <row r="2564" spans="1:16">
      <c r="A2564" s="179" t="s">
        <v>2883</v>
      </c>
      <c r="B2564" s="179" t="s">
        <v>897</v>
      </c>
      <c r="C2564" s="179">
        <v>20180198</v>
      </c>
      <c r="D2564" s="179">
        <v>0</v>
      </c>
      <c r="E2564" s="179">
        <v>4</v>
      </c>
      <c r="F2564" s="179" t="s">
        <v>88</v>
      </c>
      <c r="G2564" s="24" t="s">
        <v>879</v>
      </c>
      <c r="H2564" s="24">
        <v>3</v>
      </c>
      <c r="I2564" s="24">
        <v>303</v>
      </c>
      <c r="J2564" s="31" t="s">
        <v>880</v>
      </c>
      <c r="K2564" s="85">
        <v>19.079999999999998</v>
      </c>
      <c r="L2564" s="177">
        <v>20.54</v>
      </c>
      <c r="M2564" s="193">
        <f>15+8*D2564/3+8*(E2564/2)/3</f>
        <v>20.333333333333332</v>
      </c>
      <c r="N2564" s="178">
        <f>L2564-M2564</f>
        <v>0.206666666666667</v>
      </c>
      <c r="O2564" s="194">
        <f>SUMPRODUCT(TEXT(N2564-{0,5,15,25,35},"0;\0")*{0,2,3,3,7})</f>
        <v>0</v>
      </c>
      <c r="P2564" s="24"/>
    </row>
    <row r="2565" spans="1:16">
      <c r="A2565" s="179" t="s">
        <v>2883</v>
      </c>
      <c r="B2565" s="179"/>
      <c r="C2565" s="179"/>
      <c r="D2565" s="179"/>
      <c r="E2565" s="179"/>
      <c r="F2565" s="179"/>
      <c r="G2565" s="24" t="s">
        <v>881</v>
      </c>
      <c r="H2565" s="24">
        <v>4</v>
      </c>
      <c r="I2565" s="24">
        <v>409</v>
      </c>
      <c r="J2565" s="31" t="s">
        <v>882</v>
      </c>
      <c r="K2565" s="85">
        <v>23.33</v>
      </c>
      <c r="L2565" s="177"/>
      <c r="M2565" s="193"/>
      <c r="N2565" s="178"/>
      <c r="O2565" s="194"/>
      <c r="P2565" s="24"/>
    </row>
    <row r="2566" spans="1:16">
      <c r="A2566" s="179" t="s">
        <v>2883</v>
      </c>
      <c r="B2566" s="179" t="s">
        <v>898</v>
      </c>
      <c r="C2566" s="179">
        <v>20180169</v>
      </c>
      <c r="D2566" s="179">
        <v>0</v>
      </c>
      <c r="E2566" s="179">
        <v>0</v>
      </c>
      <c r="F2566" s="179" t="s">
        <v>88</v>
      </c>
      <c r="G2566" s="24" t="s">
        <v>879</v>
      </c>
      <c r="H2566" s="24">
        <v>3</v>
      </c>
      <c r="I2566" s="24">
        <v>314</v>
      </c>
      <c r="J2566" s="31" t="s">
        <v>880</v>
      </c>
      <c r="K2566" s="85">
        <v>23.95</v>
      </c>
      <c r="L2566" s="177">
        <v>25.41</v>
      </c>
      <c r="M2566" s="193">
        <f>15+8*D2566/3+8*(E2566/2)/3</f>
        <v>15</v>
      </c>
      <c r="N2566" s="178">
        <f>L2566-M2566</f>
        <v>10.41</v>
      </c>
      <c r="O2566" s="194">
        <f>SUMPRODUCT(TEXT(N2566-{0,5,15,25,35},"0;\0")*{0,2,3,3,7})</f>
        <v>10</v>
      </c>
      <c r="P2566" s="24"/>
    </row>
    <row r="2567" spans="1:16">
      <c r="A2567" s="179" t="s">
        <v>2883</v>
      </c>
      <c r="B2567" s="179"/>
      <c r="C2567" s="179"/>
      <c r="D2567" s="179"/>
      <c r="E2567" s="179"/>
      <c r="F2567" s="179"/>
      <c r="G2567" s="24" t="s">
        <v>881</v>
      </c>
      <c r="H2567" s="24">
        <v>4</v>
      </c>
      <c r="I2567" s="24">
        <v>409</v>
      </c>
      <c r="J2567" s="31" t="s">
        <v>882</v>
      </c>
      <c r="K2567" s="85">
        <v>23.33</v>
      </c>
      <c r="L2567" s="177"/>
      <c r="M2567" s="193"/>
      <c r="N2567" s="178"/>
      <c r="O2567" s="194"/>
      <c r="P2567" s="24"/>
    </row>
    <row r="2568" spans="1:16">
      <c r="A2568" s="179" t="s">
        <v>2883</v>
      </c>
      <c r="B2568" s="179" t="s">
        <v>899</v>
      </c>
      <c r="C2568" s="179">
        <v>20010049</v>
      </c>
      <c r="D2568" s="179">
        <v>7</v>
      </c>
      <c r="E2568" s="179">
        <v>0</v>
      </c>
      <c r="F2568" s="179" t="s">
        <v>88</v>
      </c>
      <c r="G2568" s="24" t="s">
        <v>885</v>
      </c>
      <c r="H2568" s="24">
        <v>4</v>
      </c>
      <c r="I2568" s="31" t="s">
        <v>900</v>
      </c>
      <c r="J2568" s="31" t="s">
        <v>880</v>
      </c>
      <c r="K2568" s="85">
        <v>58.89</v>
      </c>
      <c r="L2568" s="177">
        <v>288.65000000000003</v>
      </c>
      <c r="M2568" s="193">
        <f>15+8*D2568/3+8*(E2568/2)/3</f>
        <v>33.666666666666671</v>
      </c>
      <c r="N2568" s="178">
        <f>L2568-M2568</f>
        <v>254.98333333333335</v>
      </c>
      <c r="O2568" s="194">
        <f>SUMPRODUCT(TEXT(N2568-{0,5,15,25,35},"0;\0")*{0,2,3,3,7})</f>
        <v>3450</v>
      </c>
      <c r="P2568" s="24"/>
    </row>
    <row r="2569" spans="1:16">
      <c r="A2569" s="179" t="s">
        <v>2883</v>
      </c>
      <c r="B2569" s="179"/>
      <c r="C2569" s="179"/>
      <c r="D2569" s="179"/>
      <c r="E2569" s="179"/>
      <c r="F2569" s="179"/>
      <c r="G2569" s="24" t="s">
        <v>885</v>
      </c>
      <c r="H2569" s="24">
        <v>1</v>
      </c>
      <c r="I2569" s="31" t="s">
        <v>901</v>
      </c>
      <c r="J2569" s="31" t="s">
        <v>880</v>
      </c>
      <c r="K2569" s="85">
        <v>19.72</v>
      </c>
      <c r="L2569" s="177"/>
      <c r="M2569" s="193"/>
      <c r="N2569" s="178"/>
      <c r="O2569" s="194"/>
      <c r="P2569" s="24"/>
    </row>
    <row r="2570" spans="1:16">
      <c r="A2570" s="179" t="s">
        <v>2883</v>
      </c>
      <c r="B2570" s="179"/>
      <c r="C2570" s="179"/>
      <c r="D2570" s="179"/>
      <c r="E2570" s="179"/>
      <c r="F2570" s="179"/>
      <c r="G2570" s="24" t="s">
        <v>885</v>
      </c>
      <c r="H2570" s="24">
        <v>5</v>
      </c>
      <c r="I2570" s="24">
        <v>510</v>
      </c>
      <c r="J2570" s="31" t="s">
        <v>880</v>
      </c>
      <c r="K2570" s="85">
        <v>123.72</v>
      </c>
      <c r="L2570" s="177"/>
      <c r="M2570" s="193"/>
      <c r="N2570" s="178"/>
      <c r="O2570" s="194"/>
      <c r="P2570" s="24"/>
    </row>
    <row r="2571" spans="1:16">
      <c r="A2571" s="179" t="s">
        <v>2883</v>
      </c>
      <c r="B2571" s="179"/>
      <c r="C2571" s="179"/>
      <c r="D2571" s="179"/>
      <c r="E2571" s="179"/>
      <c r="F2571" s="179"/>
      <c r="G2571" s="24" t="s">
        <v>902</v>
      </c>
      <c r="H2571" s="24">
        <v>5</v>
      </c>
      <c r="I2571" s="31">
        <v>510</v>
      </c>
      <c r="J2571" s="31" t="s">
        <v>880</v>
      </c>
      <c r="K2571" s="85">
        <v>39.46</v>
      </c>
      <c r="L2571" s="177"/>
      <c r="M2571" s="193"/>
      <c r="N2571" s="178"/>
      <c r="O2571" s="194"/>
      <c r="P2571" s="24"/>
    </row>
    <row r="2572" spans="1:16">
      <c r="A2572" s="179" t="s">
        <v>2883</v>
      </c>
      <c r="B2572" s="179"/>
      <c r="C2572" s="179"/>
      <c r="D2572" s="179"/>
      <c r="E2572" s="179"/>
      <c r="F2572" s="179"/>
      <c r="G2572" s="24" t="s">
        <v>902</v>
      </c>
      <c r="H2572" s="24">
        <v>5</v>
      </c>
      <c r="I2572" s="31">
        <v>511</v>
      </c>
      <c r="J2572" s="31" t="s">
        <v>880</v>
      </c>
      <c r="K2572" s="85">
        <v>19.45</v>
      </c>
      <c r="L2572" s="177"/>
      <c r="M2572" s="193"/>
      <c r="N2572" s="178"/>
      <c r="O2572" s="194"/>
      <c r="P2572" s="24"/>
    </row>
    <row r="2573" spans="1:16">
      <c r="A2573" s="179" t="s">
        <v>2883</v>
      </c>
      <c r="B2573" s="179"/>
      <c r="C2573" s="179"/>
      <c r="D2573" s="179"/>
      <c r="E2573" s="179"/>
      <c r="F2573" s="179"/>
      <c r="G2573" s="24" t="s">
        <v>902</v>
      </c>
      <c r="H2573" s="24">
        <v>5</v>
      </c>
      <c r="I2573" s="31">
        <v>512</v>
      </c>
      <c r="J2573" s="31" t="s">
        <v>880</v>
      </c>
      <c r="K2573" s="85">
        <v>39.409999999999997</v>
      </c>
      <c r="L2573" s="177"/>
      <c r="M2573" s="193"/>
      <c r="N2573" s="178"/>
      <c r="O2573" s="194"/>
      <c r="P2573" s="24"/>
    </row>
    <row r="2574" spans="1:16">
      <c r="A2574" s="179" t="s">
        <v>2883</v>
      </c>
      <c r="B2574" s="179" t="s">
        <v>903</v>
      </c>
      <c r="C2574" s="179">
        <v>20140016</v>
      </c>
      <c r="D2574" s="179">
        <v>6</v>
      </c>
      <c r="E2574" s="179">
        <v>2</v>
      </c>
      <c r="F2574" s="179" t="s">
        <v>88</v>
      </c>
      <c r="G2574" s="24" t="s">
        <v>902</v>
      </c>
      <c r="H2574" s="24">
        <v>5</v>
      </c>
      <c r="I2574" s="31">
        <v>512</v>
      </c>
      <c r="J2574" s="31" t="s">
        <v>880</v>
      </c>
      <c r="K2574" s="85">
        <v>39.409999999999997</v>
      </c>
      <c r="L2574" s="177">
        <v>33.67</v>
      </c>
      <c r="M2574" s="193">
        <f>15+8*D2574/3+8*(E2574/2)/3</f>
        <v>33.666666666666664</v>
      </c>
      <c r="N2574" s="178">
        <f>L2574-M2574</f>
        <v>3.3333333333374071E-3</v>
      </c>
      <c r="O2574" s="194">
        <f>SUMPRODUCT(TEXT(N2574-{0,5,15,25,35},"0;\0")*{0,2,3,3,7})</f>
        <v>0</v>
      </c>
      <c r="P2574" s="24"/>
    </row>
    <row r="2575" spans="1:16">
      <c r="A2575" s="179" t="s">
        <v>2883</v>
      </c>
      <c r="B2575" s="179"/>
      <c r="C2575" s="179"/>
      <c r="D2575" s="179"/>
      <c r="E2575" s="179"/>
      <c r="F2575" s="179"/>
      <c r="G2575" s="24" t="s">
        <v>879</v>
      </c>
      <c r="H2575" s="24">
        <v>3</v>
      </c>
      <c r="I2575" s="24">
        <v>315</v>
      </c>
      <c r="J2575" s="31" t="s">
        <v>880</v>
      </c>
      <c r="K2575" s="85">
        <v>19.68</v>
      </c>
      <c r="L2575" s="177"/>
      <c r="M2575" s="193"/>
      <c r="N2575" s="178"/>
      <c r="O2575" s="194"/>
      <c r="P2575" s="24"/>
    </row>
    <row r="2576" spans="1:16">
      <c r="A2576" s="179" t="s">
        <v>2883</v>
      </c>
      <c r="B2576" s="179"/>
      <c r="C2576" s="179"/>
      <c r="D2576" s="179"/>
      <c r="E2576" s="179"/>
      <c r="F2576" s="179"/>
      <c r="G2576" s="24" t="s">
        <v>881</v>
      </c>
      <c r="H2576" s="24">
        <v>4</v>
      </c>
      <c r="I2576" s="24">
        <v>403</v>
      </c>
      <c r="J2576" s="31" t="s">
        <v>882</v>
      </c>
      <c r="K2576" s="85">
        <v>17.89</v>
      </c>
      <c r="L2576" s="177"/>
      <c r="M2576" s="193"/>
      <c r="N2576" s="178"/>
      <c r="O2576" s="194"/>
      <c r="P2576" s="24"/>
    </row>
    <row r="2577" spans="1:16">
      <c r="A2577" s="179" t="s">
        <v>2883</v>
      </c>
      <c r="B2577" s="179" t="s">
        <v>904</v>
      </c>
      <c r="C2577" s="179">
        <v>20140078</v>
      </c>
      <c r="D2577" s="179">
        <v>11</v>
      </c>
      <c r="E2577" s="179">
        <v>8</v>
      </c>
      <c r="F2577" s="179" t="s">
        <v>88</v>
      </c>
      <c r="G2577" s="24" t="s">
        <v>879</v>
      </c>
      <c r="H2577" s="24">
        <v>3</v>
      </c>
      <c r="I2577" s="24">
        <v>316</v>
      </c>
      <c r="J2577" s="31" t="s">
        <v>880</v>
      </c>
      <c r="K2577" s="85">
        <v>46.96</v>
      </c>
      <c r="L2577" s="177">
        <v>65.97</v>
      </c>
      <c r="M2577" s="193">
        <f>15+8*D2577/3+8*(E2577/2)/3</f>
        <v>54.999999999999993</v>
      </c>
      <c r="N2577" s="178">
        <f>L2577-M2577</f>
        <v>10.970000000000006</v>
      </c>
      <c r="O2577" s="194">
        <f>SUMPRODUCT(TEXT(N2577-{0,5,15,25,35},"0;\0")*{0,2,3,3,7})</f>
        <v>12</v>
      </c>
      <c r="P2577" s="24"/>
    </row>
    <row r="2578" spans="1:16">
      <c r="A2578" s="179" t="s">
        <v>2883</v>
      </c>
      <c r="B2578" s="179"/>
      <c r="C2578" s="179"/>
      <c r="D2578" s="179"/>
      <c r="E2578" s="179"/>
      <c r="F2578" s="179"/>
      <c r="G2578" s="24" t="s">
        <v>881</v>
      </c>
      <c r="H2578" s="24">
        <v>6</v>
      </c>
      <c r="I2578" s="24">
        <v>604</v>
      </c>
      <c r="J2578" s="31" t="s">
        <v>905</v>
      </c>
      <c r="K2578" s="85">
        <v>17.88</v>
      </c>
      <c r="L2578" s="177"/>
      <c r="M2578" s="193"/>
      <c r="N2578" s="178"/>
      <c r="O2578" s="194"/>
      <c r="P2578" s="24"/>
    </row>
    <row r="2579" spans="1:16">
      <c r="A2579" s="179" t="s">
        <v>2883</v>
      </c>
      <c r="B2579" s="179"/>
      <c r="C2579" s="179"/>
      <c r="D2579" s="179"/>
      <c r="E2579" s="179"/>
      <c r="F2579" s="179"/>
      <c r="G2579" s="24" t="s">
        <v>881</v>
      </c>
      <c r="H2579" s="24">
        <v>4</v>
      </c>
      <c r="I2579" s="31">
        <v>402</v>
      </c>
      <c r="J2579" s="31" t="s">
        <v>882</v>
      </c>
      <c r="K2579" s="89">
        <v>17.96</v>
      </c>
      <c r="L2579" s="177"/>
      <c r="M2579" s="193"/>
      <c r="N2579" s="178"/>
      <c r="O2579" s="194"/>
      <c r="P2579" s="24"/>
    </row>
    <row r="2580" spans="1:16">
      <c r="A2580" s="179" t="s">
        <v>2883</v>
      </c>
      <c r="B2580" s="179" t="s">
        <v>906</v>
      </c>
      <c r="C2580" s="179">
        <v>19860010</v>
      </c>
      <c r="D2580" s="179">
        <v>8</v>
      </c>
      <c r="E2580" s="179">
        <v>4</v>
      </c>
      <c r="F2580" s="179" t="s">
        <v>88</v>
      </c>
      <c r="G2580" s="24" t="s">
        <v>885</v>
      </c>
      <c r="H2580" s="24">
        <v>2</v>
      </c>
      <c r="I2580" s="31" t="s">
        <v>907</v>
      </c>
      <c r="J2580" s="31" t="s">
        <v>880</v>
      </c>
      <c r="K2580" s="89">
        <v>57.24</v>
      </c>
      <c r="L2580" s="177">
        <v>59.04</v>
      </c>
      <c r="M2580" s="193">
        <f>15+8*D2580/3+8*(E2580/2)/3</f>
        <v>41.666666666666664</v>
      </c>
      <c r="N2580" s="178">
        <f>L2580-M2580</f>
        <v>17.373333333333335</v>
      </c>
      <c r="O2580" s="194">
        <f>SUMPRODUCT(TEXT(N2580-{0,5,15,25,35},"0;\0")*{0,2,3,3,7})</f>
        <v>30</v>
      </c>
      <c r="P2580" s="24"/>
    </row>
    <row r="2581" spans="1:16">
      <c r="A2581" s="179" t="s">
        <v>2883</v>
      </c>
      <c r="B2581" s="179"/>
      <c r="C2581" s="179"/>
      <c r="D2581" s="179"/>
      <c r="E2581" s="179"/>
      <c r="F2581" s="179"/>
      <c r="G2581" s="24" t="s">
        <v>881</v>
      </c>
      <c r="H2581" s="24">
        <v>4</v>
      </c>
      <c r="I2581" s="24">
        <v>410</v>
      </c>
      <c r="J2581" s="31" t="s">
        <v>882</v>
      </c>
      <c r="K2581" s="89">
        <v>23.33</v>
      </c>
      <c r="L2581" s="177"/>
      <c r="M2581" s="193"/>
      <c r="N2581" s="178"/>
      <c r="O2581" s="194"/>
      <c r="P2581" s="24"/>
    </row>
    <row r="2582" spans="1:16" ht="24">
      <c r="A2582" s="22" t="s">
        <v>2883</v>
      </c>
      <c r="B2582" s="22" t="s">
        <v>908</v>
      </c>
      <c r="C2582" s="22">
        <v>20040066</v>
      </c>
      <c r="D2582" s="22">
        <v>0</v>
      </c>
      <c r="E2582" s="22">
        <v>0</v>
      </c>
      <c r="F2582" s="22" t="s">
        <v>88</v>
      </c>
      <c r="G2582" s="24" t="s">
        <v>881</v>
      </c>
      <c r="H2582" s="24">
        <v>4</v>
      </c>
      <c r="I2582" s="24">
        <v>410</v>
      </c>
      <c r="J2582" s="31" t="s">
        <v>882</v>
      </c>
      <c r="K2582" s="89">
        <v>23.33</v>
      </c>
      <c r="L2582" s="24">
        <v>1.8</v>
      </c>
      <c r="M2582" s="39">
        <f>15+8*D2582/3+8*(E2582/2)/3</f>
        <v>15</v>
      </c>
      <c r="N2582" s="25">
        <f>L2582-M2582</f>
        <v>-13.2</v>
      </c>
      <c r="O2582" s="36">
        <f>SUMPRODUCT(TEXT(N2582-{0,5,15,25,35},"0;\0")*{0,2,3,3,7})</f>
        <v>0</v>
      </c>
      <c r="P2582" s="24"/>
    </row>
    <row r="2583" spans="1:16">
      <c r="A2583" s="192" t="s">
        <v>2883</v>
      </c>
      <c r="B2583" s="192" t="s">
        <v>909</v>
      </c>
      <c r="C2583" s="179">
        <v>19940060</v>
      </c>
      <c r="D2583" s="179">
        <v>0</v>
      </c>
      <c r="E2583" s="179">
        <v>0</v>
      </c>
      <c r="F2583" s="179" t="s">
        <v>88</v>
      </c>
      <c r="G2583" s="24" t="s">
        <v>879</v>
      </c>
      <c r="H2583" s="24">
        <v>5</v>
      </c>
      <c r="I2583" s="24">
        <v>502</v>
      </c>
      <c r="J2583" s="31" t="s">
        <v>880</v>
      </c>
      <c r="K2583" s="89">
        <v>23.25</v>
      </c>
      <c r="L2583" s="177">
        <v>24.71</v>
      </c>
      <c r="M2583" s="193">
        <f>15+8*D2583/3+8*(E2583/2)/3</f>
        <v>15</v>
      </c>
      <c r="N2583" s="178">
        <f>L2583-M2583</f>
        <v>9.7100000000000009</v>
      </c>
      <c r="O2583" s="194">
        <f>SUMPRODUCT(TEXT(N2583-{0,5,15,25,35},"0;\0")*{0,2,3,3,7})</f>
        <v>10</v>
      </c>
      <c r="P2583" s="24"/>
    </row>
    <row r="2584" spans="1:16">
      <c r="A2584" s="192" t="s">
        <v>2883</v>
      </c>
      <c r="B2584" s="192"/>
      <c r="C2584" s="179"/>
      <c r="D2584" s="179"/>
      <c r="E2584" s="179"/>
      <c r="F2584" s="179"/>
      <c r="G2584" s="24" t="s">
        <v>881</v>
      </c>
      <c r="H2584" s="24">
        <v>4</v>
      </c>
      <c r="I2584" s="24">
        <v>409</v>
      </c>
      <c r="J2584" s="31" t="s">
        <v>882</v>
      </c>
      <c r="K2584" s="85">
        <v>23.33</v>
      </c>
      <c r="L2584" s="177"/>
      <c r="M2584" s="193"/>
      <c r="N2584" s="178"/>
      <c r="O2584" s="194"/>
      <c r="P2584" s="24"/>
    </row>
    <row r="2585" spans="1:16">
      <c r="A2585" s="192" t="s">
        <v>2883</v>
      </c>
      <c r="B2585" s="192" t="s">
        <v>910</v>
      </c>
      <c r="C2585" s="179">
        <v>20030050</v>
      </c>
      <c r="D2585" s="179">
        <v>15</v>
      </c>
      <c r="E2585" s="179">
        <v>5</v>
      </c>
      <c r="F2585" s="179" t="s">
        <v>88</v>
      </c>
      <c r="G2585" s="24" t="s">
        <v>911</v>
      </c>
      <c r="H2585" s="24">
        <v>4</v>
      </c>
      <c r="I2585" s="31">
        <v>414</v>
      </c>
      <c r="J2585" s="31" t="s">
        <v>880</v>
      </c>
      <c r="K2585" s="89">
        <v>185.61</v>
      </c>
      <c r="L2585" s="177">
        <v>51.27</v>
      </c>
      <c r="M2585" s="193">
        <f>15+8*D2585/3+8*(E2585/2)/3</f>
        <v>61.666666666666664</v>
      </c>
      <c r="N2585" s="178">
        <f>L2585-M2585</f>
        <v>-10.396666666666661</v>
      </c>
      <c r="O2585" s="194">
        <f>SUMPRODUCT(TEXT(N2585-{0,5,15,25,35},"0;\0")*{0,2,3,3,7})</f>
        <v>0</v>
      </c>
      <c r="P2585" s="24"/>
    </row>
    <row r="2586" spans="1:16">
      <c r="A2586" s="192" t="s">
        <v>2883</v>
      </c>
      <c r="B2586" s="192"/>
      <c r="C2586" s="179"/>
      <c r="D2586" s="179"/>
      <c r="E2586" s="179"/>
      <c r="F2586" s="179"/>
      <c r="G2586" s="24" t="s">
        <v>881</v>
      </c>
      <c r="H2586" s="24">
        <v>3</v>
      </c>
      <c r="I2586" s="24">
        <v>306</v>
      </c>
      <c r="J2586" s="31" t="s">
        <v>882</v>
      </c>
      <c r="K2586" s="89">
        <v>22.3</v>
      </c>
      <c r="L2586" s="177"/>
      <c r="M2586" s="193"/>
      <c r="N2586" s="178"/>
      <c r="O2586" s="194"/>
      <c r="P2586" s="24"/>
    </row>
    <row r="2587" spans="1:16">
      <c r="A2587" s="192" t="s">
        <v>2883</v>
      </c>
      <c r="B2587" s="192" t="s">
        <v>912</v>
      </c>
      <c r="C2587" s="179">
        <v>19990019</v>
      </c>
      <c r="D2587" s="179">
        <v>4</v>
      </c>
      <c r="E2587" s="179">
        <v>6</v>
      </c>
      <c r="F2587" s="179" t="s">
        <v>88</v>
      </c>
      <c r="G2587" s="24" t="s">
        <v>879</v>
      </c>
      <c r="H2587" s="24">
        <v>5</v>
      </c>
      <c r="I2587" s="24">
        <v>510</v>
      </c>
      <c r="J2587" s="31" t="s">
        <v>880</v>
      </c>
      <c r="K2587" s="85">
        <v>23.92</v>
      </c>
      <c r="L2587" s="177">
        <v>25.91</v>
      </c>
      <c r="M2587" s="193">
        <f>15+8*D2587/3+8*(E2587/2)/3</f>
        <v>33.666666666666664</v>
      </c>
      <c r="N2587" s="178">
        <f>L2587-M2587</f>
        <v>-7.7566666666666642</v>
      </c>
      <c r="O2587" s="194">
        <f>SUMPRODUCT(TEXT(N2587-{0,5,15,25,35},"0;\0")*{0,2,3,3,7})</f>
        <v>0</v>
      </c>
      <c r="P2587" s="24"/>
    </row>
    <row r="2588" spans="1:16">
      <c r="A2588" s="192" t="s">
        <v>2883</v>
      </c>
      <c r="B2588" s="192"/>
      <c r="C2588" s="179"/>
      <c r="D2588" s="179"/>
      <c r="E2588" s="179"/>
      <c r="F2588" s="179"/>
      <c r="G2588" s="24" t="s">
        <v>881</v>
      </c>
      <c r="H2588" s="24">
        <v>4</v>
      </c>
      <c r="I2588" s="24">
        <v>403</v>
      </c>
      <c r="J2588" s="31" t="s">
        <v>882</v>
      </c>
      <c r="K2588" s="85">
        <v>17.89</v>
      </c>
      <c r="L2588" s="177"/>
      <c r="M2588" s="193"/>
      <c r="N2588" s="178"/>
      <c r="O2588" s="194"/>
      <c r="P2588" s="24"/>
    </row>
    <row r="2589" spans="1:16">
      <c r="A2589" s="192" t="s">
        <v>2883</v>
      </c>
      <c r="B2589" s="192" t="s">
        <v>913</v>
      </c>
      <c r="C2589" s="179">
        <v>19990044</v>
      </c>
      <c r="D2589" s="179">
        <v>7</v>
      </c>
      <c r="E2589" s="179">
        <v>4</v>
      </c>
      <c r="F2589" s="179" t="s">
        <v>88</v>
      </c>
      <c r="G2589" s="24" t="s">
        <v>911</v>
      </c>
      <c r="H2589" s="24">
        <v>1</v>
      </c>
      <c r="I2589" s="24">
        <v>112</v>
      </c>
      <c r="J2589" s="31" t="s">
        <v>880</v>
      </c>
      <c r="K2589" s="89">
        <v>34.659999999999997</v>
      </c>
      <c r="L2589" s="177">
        <v>36.65</v>
      </c>
      <c r="M2589" s="193">
        <f>15+8*D2589/3+8*(E2589/2)/3</f>
        <v>39.000000000000007</v>
      </c>
      <c r="N2589" s="178">
        <f>L2589-M2589</f>
        <v>-2.3500000000000085</v>
      </c>
      <c r="O2589" s="194">
        <f>SUMPRODUCT(TEXT(N2589-{0,5,15,25,35},"0;\0")*{0,2,3,3,7})</f>
        <v>0</v>
      </c>
      <c r="P2589" s="24"/>
    </row>
    <row r="2590" spans="1:16">
      <c r="A2590" s="192" t="s">
        <v>2883</v>
      </c>
      <c r="B2590" s="192"/>
      <c r="C2590" s="179"/>
      <c r="D2590" s="179"/>
      <c r="E2590" s="179"/>
      <c r="F2590" s="179"/>
      <c r="G2590" s="24" t="s">
        <v>881</v>
      </c>
      <c r="H2590" s="24">
        <v>4</v>
      </c>
      <c r="I2590" s="24">
        <v>403</v>
      </c>
      <c r="J2590" s="31" t="s">
        <v>882</v>
      </c>
      <c r="K2590" s="85">
        <v>17.89</v>
      </c>
      <c r="L2590" s="177"/>
      <c r="M2590" s="193"/>
      <c r="N2590" s="178"/>
      <c r="O2590" s="194"/>
      <c r="P2590" s="24"/>
    </row>
    <row r="2591" spans="1:16">
      <c r="A2591" s="192" t="s">
        <v>2883</v>
      </c>
      <c r="B2591" s="192" t="s">
        <v>914</v>
      </c>
      <c r="C2591" s="179">
        <v>20070016</v>
      </c>
      <c r="D2591" s="179">
        <v>4</v>
      </c>
      <c r="E2591" s="179">
        <v>1</v>
      </c>
      <c r="F2591" s="179" t="s">
        <v>88</v>
      </c>
      <c r="G2591" s="24" t="s">
        <v>879</v>
      </c>
      <c r="H2591" s="24">
        <v>5</v>
      </c>
      <c r="I2591" s="24">
        <v>514</v>
      </c>
      <c r="J2591" s="31" t="s">
        <v>880</v>
      </c>
      <c r="K2591" s="89">
        <v>23.95</v>
      </c>
      <c r="L2591" s="177">
        <v>25.939999999999998</v>
      </c>
      <c r="M2591" s="193">
        <f>15+8*D2591/3+8*(E2591/2)/3</f>
        <v>26.999999999999996</v>
      </c>
      <c r="N2591" s="178">
        <f>L2591-M2591</f>
        <v>-1.0599999999999987</v>
      </c>
      <c r="O2591" s="194">
        <f>SUMPRODUCT(TEXT(N2591-{0,5,15,25,35},"0;\0")*{0,2,3,3,7})</f>
        <v>0</v>
      </c>
      <c r="P2591" s="24"/>
    </row>
    <row r="2592" spans="1:16">
      <c r="A2592" s="192" t="s">
        <v>2883</v>
      </c>
      <c r="B2592" s="192"/>
      <c r="C2592" s="179"/>
      <c r="D2592" s="179"/>
      <c r="E2592" s="179"/>
      <c r="F2592" s="179"/>
      <c r="G2592" s="24" t="s">
        <v>881</v>
      </c>
      <c r="H2592" s="24">
        <v>4</v>
      </c>
      <c r="I2592" s="24">
        <v>403</v>
      </c>
      <c r="J2592" s="31" t="s">
        <v>882</v>
      </c>
      <c r="K2592" s="85">
        <v>17.89</v>
      </c>
      <c r="L2592" s="177"/>
      <c r="M2592" s="193"/>
      <c r="N2592" s="178"/>
      <c r="O2592" s="194"/>
      <c r="P2592" s="24"/>
    </row>
    <row r="2593" spans="1:16">
      <c r="A2593" s="192" t="s">
        <v>2883</v>
      </c>
      <c r="B2593" s="192" t="s">
        <v>915</v>
      </c>
      <c r="C2593" s="179">
        <v>20070125</v>
      </c>
      <c r="D2593" s="179">
        <v>10</v>
      </c>
      <c r="E2593" s="179">
        <v>8</v>
      </c>
      <c r="F2593" s="179" t="s">
        <v>88</v>
      </c>
      <c r="G2593" s="24" t="s">
        <v>879</v>
      </c>
      <c r="H2593" s="24">
        <v>5</v>
      </c>
      <c r="I2593" s="24">
        <v>519</v>
      </c>
      <c r="J2593" s="31" t="s">
        <v>880</v>
      </c>
      <c r="K2593" s="89">
        <v>19.62</v>
      </c>
      <c r="L2593" s="177">
        <v>59.04</v>
      </c>
      <c r="M2593" s="193">
        <f>15+8*D2593/3+8*(E2593/2)/3</f>
        <v>52.333333333333336</v>
      </c>
      <c r="N2593" s="178">
        <f>L2593-M2593</f>
        <v>6.7066666666666634</v>
      </c>
      <c r="O2593" s="194">
        <f>SUMPRODUCT(TEXT(N2593-{0,5,15,25,35},"0;\0")*{0,2,3,3,7})</f>
        <v>4</v>
      </c>
      <c r="P2593" s="24"/>
    </row>
    <row r="2594" spans="1:16">
      <c r="A2594" s="192" t="s">
        <v>2883</v>
      </c>
      <c r="B2594" s="192"/>
      <c r="C2594" s="179"/>
      <c r="D2594" s="179"/>
      <c r="E2594" s="179"/>
      <c r="F2594" s="179"/>
      <c r="G2594" s="24" t="s">
        <v>879</v>
      </c>
      <c r="H2594" s="24">
        <v>5</v>
      </c>
      <c r="I2594" s="24">
        <v>522</v>
      </c>
      <c r="J2594" s="31" t="s">
        <v>880</v>
      </c>
      <c r="K2594" s="89">
        <v>23.64</v>
      </c>
      <c r="L2594" s="177"/>
      <c r="M2594" s="193"/>
      <c r="N2594" s="178"/>
      <c r="O2594" s="194"/>
      <c r="P2594" s="24"/>
    </row>
    <row r="2595" spans="1:16">
      <c r="A2595" s="192" t="s">
        <v>2883</v>
      </c>
      <c r="B2595" s="192"/>
      <c r="C2595" s="179"/>
      <c r="D2595" s="179"/>
      <c r="E2595" s="179"/>
      <c r="F2595" s="179"/>
      <c r="G2595" s="24" t="s">
        <v>881</v>
      </c>
      <c r="H2595" s="24">
        <v>4</v>
      </c>
      <c r="I2595" s="24">
        <v>403</v>
      </c>
      <c r="J2595" s="31" t="s">
        <v>882</v>
      </c>
      <c r="K2595" s="85">
        <v>17.89</v>
      </c>
      <c r="L2595" s="177"/>
      <c r="M2595" s="193"/>
      <c r="N2595" s="178"/>
      <c r="O2595" s="194"/>
      <c r="P2595" s="24"/>
    </row>
    <row r="2596" spans="1:16">
      <c r="A2596" s="179" t="s">
        <v>2883</v>
      </c>
      <c r="B2596" s="179" t="s">
        <v>916</v>
      </c>
      <c r="C2596" s="177">
        <v>20170011</v>
      </c>
      <c r="D2596" s="177">
        <v>0</v>
      </c>
      <c r="E2596" s="177">
        <v>2</v>
      </c>
      <c r="F2596" s="179" t="s">
        <v>88</v>
      </c>
      <c r="G2596" s="28" t="s">
        <v>881</v>
      </c>
      <c r="H2596" s="24">
        <v>1</v>
      </c>
      <c r="I2596" s="24">
        <v>115</v>
      </c>
      <c r="J2596" s="31" t="s">
        <v>882</v>
      </c>
      <c r="K2596" s="85">
        <v>19.46</v>
      </c>
      <c r="L2596" s="177">
        <v>21.16</v>
      </c>
      <c r="M2596" s="193">
        <f>15+8*D2596/3+8*(E2596/2)/3</f>
        <v>17.666666666666668</v>
      </c>
      <c r="N2596" s="178">
        <f>L2596-M2596</f>
        <v>3.4933333333333323</v>
      </c>
      <c r="O2596" s="194">
        <f>SUMPRODUCT(TEXT(N2596-{0,5,15,25,35},"0;\0")*{0,2,3,3,7})</f>
        <v>0</v>
      </c>
      <c r="P2596" s="24"/>
    </row>
    <row r="2597" spans="1:16">
      <c r="A2597" s="179" t="s">
        <v>2883</v>
      </c>
      <c r="B2597" s="179"/>
      <c r="C2597" s="177"/>
      <c r="D2597" s="177"/>
      <c r="E2597" s="177"/>
      <c r="F2597" s="179"/>
      <c r="G2597" s="28" t="s">
        <v>881</v>
      </c>
      <c r="H2597" s="24">
        <v>3</v>
      </c>
      <c r="I2597" s="24">
        <v>3</v>
      </c>
      <c r="J2597" s="31" t="s">
        <v>882</v>
      </c>
      <c r="K2597" s="89">
        <v>22.3</v>
      </c>
      <c r="L2597" s="177"/>
      <c r="M2597" s="193"/>
      <c r="N2597" s="178"/>
      <c r="O2597" s="194"/>
      <c r="P2597" s="24"/>
    </row>
    <row r="2598" spans="1:16">
      <c r="A2598" s="192" t="s">
        <v>2883</v>
      </c>
      <c r="B2598" s="192" t="s">
        <v>917</v>
      </c>
      <c r="C2598" s="177">
        <v>19980000</v>
      </c>
      <c r="D2598" s="177">
        <v>14</v>
      </c>
      <c r="E2598" s="177">
        <v>4</v>
      </c>
      <c r="F2598" s="179" t="s">
        <v>88</v>
      </c>
      <c r="G2598" s="24" t="s">
        <v>885</v>
      </c>
      <c r="H2598" s="24">
        <v>2</v>
      </c>
      <c r="I2598" s="31">
        <v>210</v>
      </c>
      <c r="J2598" s="31" t="s">
        <v>880</v>
      </c>
      <c r="K2598" s="89">
        <v>87.24</v>
      </c>
      <c r="L2598" s="187">
        <v>107.17999999999999</v>
      </c>
      <c r="M2598" s="193">
        <f>15+8*D2598/3+8*(E2598/2)/3</f>
        <v>57.666666666666671</v>
      </c>
      <c r="N2598" s="178">
        <f>L2598-M2598</f>
        <v>49.513333333333321</v>
      </c>
      <c r="O2598" s="194">
        <f>SUMPRODUCT(TEXT(N2598-{0,5,15,25,35},"0;\0")*{0,2,3,3,7})</f>
        <v>375</v>
      </c>
      <c r="P2598" s="24"/>
    </row>
    <row r="2599" spans="1:16">
      <c r="A2599" s="192" t="s">
        <v>2883</v>
      </c>
      <c r="B2599" s="192"/>
      <c r="C2599" s="177"/>
      <c r="D2599" s="177"/>
      <c r="E2599" s="177"/>
      <c r="F2599" s="179"/>
      <c r="G2599" s="24" t="s">
        <v>881</v>
      </c>
      <c r="H2599" s="24">
        <v>5</v>
      </c>
      <c r="I2599" s="31">
        <v>503</v>
      </c>
      <c r="J2599" s="24" t="s">
        <v>294</v>
      </c>
      <c r="K2599" s="89">
        <v>18.14</v>
      </c>
      <c r="L2599" s="187"/>
      <c r="M2599" s="193"/>
      <c r="N2599" s="178"/>
      <c r="O2599" s="194"/>
      <c r="P2599" s="24"/>
    </row>
    <row r="2600" spans="1:16">
      <c r="A2600" s="192" t="s">
        <v>2884</v>
      </c>
      <c r="B2600" s="192"/>
      <c r="C2600" s="177"/>
      <c r="D2600" s="177"/>
      <c r="E2600" s="177"/>
      <c r="F2600" s="179"/>
      <c r="G2600" s="24" t="s">
        <v>881</v>
      </c>
      <c r="H2600" s="24">
        <v>4</v>
      </c>
      <c r="I2600" s="24">
        <v>410</v>
      </c>
      <c r="J2600" s="31" t="s">
        <v>882</v>
      </c>
      <c r="K2600" s="89">
        <v>23.33</v>
      </c>
      <c r="L2600" s="187"/>
      <c r="M2600" s="193"/>
      <c r="N2600" s="178"/>
      <c r="O2600" s="194"/>
      <c r="P2600" s="24"/>
    </row>
    <row r="2601" spans="1:16">
      <c r="A2601" s="192" t="s">
        <v>2883</v>
      </c>
      <c r="B2601" s="192" t="s">
        <v>918</v>
      </c>
      <c r="C2601" s="177">
        <v>19980022</v>
      </c>
      <c r="D2601" s="177">
        <v>13</v>
      </c>
      <c r="E2601" s="177">
        <v>4</v>
      </c>
      <c r="F2601" s="179" t="s">
        <v>88</v>
      </c>
      <c r="G2601" s="24" t="s">
        <v>885</v>
      </c>
      <c r="H2601" s="24">
        <v>4</v>
      </c>
      <c r="I2601" s="31" t="s">
        <v>919</v>
      </c>
      <c r="J2601" s="31" t="s">
        <v>880</v>
      </c>
      <c r="K2601" s="89">
        <v>57.32</v>
      </c>
      <c r="L2601" s="177">
        <v>58.78</v>
      </c>
      <c r="M2601" s="193">
        <f>15+8*D2601/3+8*(E2601/2)/3</f>
        <v>55</v>
      </c>
      <c r="N2601" s="178">
        <f>L2601-M2601</f>
        <v>3.7800000000000011</v>
      </c>
      <c r="O2601" s="194">
        <f>SUMPRODUCT(TEXT(N2601-{0,5,15,25,35},"0;\0")*{0,2,3,3,7})</f>
        <v>0</v>
      </c>
      <c r="P2601" s="24"/>
    </row>
    <row r="2602" spans="1:16">
      <c r="A2602" s="192" t="s">
        <v>2883</v>
      </c>
      <c r="B2602" s="192"/>
      <c r="C2602" s="177"/>
      <c r="D2602" s="177"/>
      <c r="E2602" s="177"/>
      <c r="F2602" s="179"/>
      <c r="G2602" s="24" t="s">
        <v>881</v>
      </c>
      <c r="H2602" s="24">
        <v>4</v>
      </c>
      <c r="I2602" s="24">
        <v>409</v>
      </c>
      <c r="J2602" s="31" t="s">
        <v>882</v>
      </c>
      <c r="K2602" s="85">
        <v>23.33</v>
      </c>
      <c r="L2602" s="177"/>
      <c r="M2602" s="193"/>
      <c r="N2602" s="178"/>
      <c r="O2602" s="194"/>
      <c r="P2602" s="24"/>
    </row>
    <row r="2603" spans="1:16">
      <c r="A2603" s="192" t="s">
        <v>2883</v>
      </c>
      <c r="B2603" s="192" t="s">
        <v>920</v>
      </c>
      <c r="C2603" s="177">
        <v>20120050</v>
      </c>
      <c r="D2603" s="177">
        <v>9</v>
      </c>
      <c r="E2603" s="177">
        <v>5</v>
      </c>
      <c r="F2603" s="179" t="s">
        <v>88</v>
      </c>
      <c r="G2603" s="24" t="s">
        <v>885</v>
      </c>
      <c r="H2603" s="24">
        <v>3</v>
      </c>
      <c r="I2603" s="31" t="s">
        <v>921</v>
      </c>
      <c r="J2603" s="31" t="s">
        <v>880</v>
      </c>
      <c r="K2603" s="89">
        <v>32.99</v>
      </c>
      <c r="L2603" s="177">
        <v>41.66</v>
      </c>
      <c r="M2603" s="193">
        <f>15+8*D2603/3+8*(E2603/2)/3</f>
        <v>45.666666666666664</v>
      </c>
      <c r="N2603" s="178">
        <f>L2603-M2603</f>
        <v>-4.0066666666666677</v>
      </c>
      <c r="O2603" s="194">
        <f>SUMPRODUCT(TEXT(N2603-{0,5,15,25,35},"0;\0")*{0,2,3,3,7})</f>
        <v>0</v>
      </c>
      <c r="P2603" s="24"/>
    </row>
    <row r="2604" spans="1:16">
      <c r="A2604" s="192" t="s">
        <v>2883</v>
      </c>
      <c r="B2604" s="192"/>
      <c r="C2604" s="177"/>
      <c r="D2604" s="177"/>
      <c r="E2604" s="177"/>
      <c r="F2604" s="179"/>
      <c r="G2604" s="24" t="s">
        <v>881</v>
      </c>
      <c r="H2604" s="24">
        <v>4</v>
      </c>
      <c r="I2604" s="24">
        <v>410</v>
      </c>
      <c r="J2604" s="31" t="s">
        <v>882</v>
      </c>
      <c r="K2604" s="89">
        <v>23.33</v>
      </c>
      <c r="L2604" s="177"/>
      <c r="M2604" s="193"/>
      <c r="N2604" s="178"/>
      <c r="O2604" s="194"/>
      <c r="P2604" s="24"/>
    </row>
    <row r="2605" spans="1:16">
      <c r="A2605" s="192" t="s">
        <v>2883</v>
      </c>
      <c r="B2605" s="192"/>
      <c r="C2605" s="177"/>
      <c r="D2605" s="177"/>
      <c r="E2605" s="177"/>
      <c r="F2605" s="179"/>
      <c r="G2605" s="24" t="s">
        <v>885</v>
      </c>
      <c r="H2605" s="24">
        <v>5</v>
      </c>
      <c r="I2605" s="24">
        <v>501</v>
      </c>
      <c r="J2605" s="31" t="s">
        <v>882</v>
      </c>
      <c r="K2605" s="89">
        <v>27.5</v>
      </c>
      <c r="L2605" s="177"/>
      <c r="M2605" s="193"/>
      <c r="N2605" s="178"/>
      <c r="O2605" s="194"/>
      <c r="P2605" s="24"/>
    </row>
    <row r="2606" spans="1:16">
      <c r="A2606" s="192" t="s">
        <v>2883</v>
      </c>
      <c r="B2606" s="192" t="s">
        <v>922</v>
      </c>
      <c r="C2606" s="177">
        <v>20040060</v>
      </c>
      <c r="D2606" s="177">
        <v>9</v>
      </c>
      <c r="E2606" s="177">
        <v>3</v>
      </c>
      <c r="F2606" s="179" t="s">
        <v>88</v>
      </c>
      <c r="G2606" s="24" t="s">
        <v>885</v>
      </c>
      <c r="H2606" s="24">
        <v>3</v>
      </c>
      <c r="I2606" s="31" t="s">
        <v>923</v>
      </c>
      <c r="J2606" s="31" t="s">
        <v>880</v>
      </c>
      <c r="K2606" s="89">
        <v>58.89</v>
      </c>
      <c r="L2606" s="177">
        <v>67.56</v>
      </c>
      <c r="M2606" s="193">
        <f>15+8*D2606/3+8*(E2606/2)/3</f>
        <v>43</v>
      </c>
      <c r="N2606" s="178">
        <f>L2606-M2606</f>
        <v>24.560000000000002</v>
      </c>
      <c r="O2606" s="194">
        <f>SUMPRODUCT(TEXT(N2606-{0,5,15,25,35},"0;\0")*{0,2,3,3,7})</f>
        <v>70</v>
      </c>
      <c r="P2606" s="24"/>
    </row>
    <row r="2607" spans="1:16">
      <c r="A2607" s="192" t="s">
        <v>2883</v>
      </c>
      <c r="B2607" s="192"/>
      <c r="C2607" s="177"/>
      <c r="D2607" s="177"/>
      <c r="E2607" s="177"/>
      <c r="F2607" s="179"/>
      <c r="G2607" s="24" t="s">
        <v>881</v>
      </c>
      <c r="H2607" s="24">
        <v>4</v>
      </c>
      <c r="I2607" s="24">
        <v>410</v>
      </c>
      <c r="J2607" s="31" t="s">
        <v>882</v>
      </c>
      <c r="K2607" s="89">
        <v>23.33</v>
      </c>
      <c r="L2607" s="177"/>
      <c r="M2607" s="193"/>
      <c r="N2607" s="178"/>
      <c r="O2607" s="194"/>
      <c r="P2607" s="24"/>
    </row>
    <row r="2608" spans="1:16">
      <c r="A2608" s="192" t="s">
        <v>2883</v>
      </c>
      <c r="B2608" s="192"/>
      <c r="C2608" s="177"/>
      <c r="D2608" s="177"/>
      <c r="E2608" s="177"/>
      <c r="F2608" s="179"/>
      <c r="G2608" s="24" t="s">
        <v>885</v>
      </c>
      <c r="H2608" s="24">
        <v>6</v>
      </c>
      <c r="I2608" s="24">
        <v>601</v>
      </c>
      <c r="J2608" s="31" t="s">
        <v>882</v>
      </c>
      <c r="K2608" s="89">
        <v>27.5</v>
      </c>
      <c r="L2608" s="177"/>
      <c r="M2608" s="193"/>
      <c r="N2608" s="178"/>
      <c r="O2608" s="194"/>
      <c r="P2608" s="24"/>
    </row>
    <row r="2609" spans="1:16">
      <c r="A2609" s="192" t="s">
        <v>2883</v>
      </c>
      <c r="B2609" s="192" t="s">
        <v>924</v>
      </c>
      <c r="C2609" s="177">
        <v>20060057</v>
      </c>
      <c r="D2609" s="177">
        <v>9</v>
      </c>
      <c r="E2609" s="177">
        <v>2</v>
      </c>
      <c r="F2609" s="179" t="s">
        <v>88</v>
      </c>
      <c r="G2609" s="24" t="s">
        <v>885</v>
      </c>
      <c r="H2609" s="24">
        <v>4</v>
      </c>
      <c r="I2609" s="31" t="s">
        <v>925</v>
      </c>
      <c r="J2609" s="31" t="s">
        <v>880</v>
      </c>
      <c r="K2609" s="89">
        <v>51.64</v>
      </c>
      <c r="L2609" s="177">
        <v>53.44</v>
      </c>
      <c r="M2609" s="193">
        <f>15+8*D2609/3+8*(E2609/2)/3</f>
        <v>41.666666666666664</v>
      </c>
      <c r="N2609" s="178">
        <f>L2609-M2609</f>
        <v>11.773333333333333</v>
      </c>
      <c r="O2609" s="194">
        <f>SUMPRODUCT(TEXT(N2609-{0,5,15,25,35},"0;\0")*{0,2,3,3,7})</f>
        <v>14</v>
      </c>
      <c r="P2609" s="24"/>
    </row>
    <row r="2610" spans="1:16">
      <c r="A2610" s="192" t="s">
        <v>2883</v>
      </c>
      <c r="B2610" s="192"/>
      <c r="C2610" s="177"/>
      <c r="D2610" s="177"/>
      <c r="E2610" s="177"/>
      <c r="F2610" s="179"/>
      <c r="G2610" s="24" t="s">
        <v>881</v>
      </c>
      <c r="H2610" s="24">
        <v>4</v>
      </c>
      <c r="I2610" s="24">
        <v>410</v>
      </c>
      <c r="J2610" s="31" t="s">
        <v>882</v>
      </c>
      <c r="K2610" s="89">
        <v>23.33</v>
      </c>
      <c r="L2610" s="177"/>
      <c r="M2610" s="193"/>
      <c r="N2610" s="178"/>
      <c r="O2610" s="194"/>
      <c r="P2610" s="24"/>
    </row>
    <row r="2611" spans="1:16">
      <c r="A2611" s="192" t="s">
        <v>2883</v>
      </c>
      <c r="B2611" s="192" t="s">
        <v>926</v>
      </c>
      <c r="C2611" s="177">
        <v>20100083</v>
      </c>
      <c r="D2611" s="177">
        <v>11</v>
      </c>
      <c r="E2611" s="177">
        <v>4</v>
      </c>
      <c r="F2611" s="179" t="s">
        <v>88</v>
      </c>
      <c r="G2611" s="24" t="s">
        <v>885</v>
      </c>
      <c r="H2611" s="24">
        <v>4</v>
      </c>
      <c r="I2611" s="31" t="s">
        <v>927</v>
      </c>
      <c r="J2611" s="31" t="s">
        <v>880</v>
      </c>
      <c r="K2611" s="89">
        <v>57.98</v>
      </c>
      <c r="L2611" s="187">
        <v>64.849999999999994</v>
      </c>
      <c r="M2611" s="193">
        <f>15+8*D2611/3+8*(E2611/2)/3</f>
        <v>49.666666666666664</v>
      </c>
      <c r="N2611" s="178">
        <f>L2611-M2611</f>
        <v>15.18333333333333</v>
      </c>
      <c r="O2611" s="194">
        <f>SUMPRODUCT(TEXT(N2611-{0,5,15,25,35},"0;\0")*{0,2,3,3,7})</f>
        <v>20</v>
      </c>
      <c r="P2611" s="24"/>
    </row>
    <row r="2612" spans="1:16">
      <c r="A2612" s="192" t="s">
        <v>2883</v>
      </c>
      <c r="B2612" s="192"/>
      <c r="C2612" s="177"/>
      <c r="D2612" s="177"/>
      <c r="E2612" s="177"/>
      <c r="F2612" s="179"/>
      <c r="G2612" s="24" t="s">
        <v>885</v>
      </c>
      <c r="H2612" s="24">
        <v>4</v>
      </c>
      <c r="I2612" s="31">
        <v>401</v>
      </c>
      <c r="J2612" s="31" t="s">
        <v>882</v>
      </c>
      <c r="K2612" s="89">
        <v>27.5</v>
      </c>
      <c r="L2612" s="187"/>
      <c r="M2612" s="193"/>
      <c r="N2612" s="178"/>
      <c r="O2612" s="194"/>
      <c r="P2612" s="24"/>
    </row>
    <row r="2613" spans="1:16">
      <c r="A2613" s="192" t="s">
        <v>1856</v>
      </c>
      <c r="B2613" s="192" t="s">
        <v>928</v>
      </c>
      <c r="C2613" s="177">
        <v>20070017</v>
      </c>
      <c r="D2613" s="177">
        <v>4</v>
      </c>
      <c r="E2613" s="177">
        <v>4</v>
      </c>
      <c r="F2613" s="179" t="s">
        <v>88</v>
      </c>
      <c r="G2613" s="24" t="s">
        <v>885</v>
      </c>
      <c r="H2613" s="24">
        <v>4</v>
      </c>
      <c r="I2613" s="31" t="s">
        <v>929</v>
      </c>
      <c r="J2613" s="31" t="s">
        <v>880</v>
      </c>
      <c r="K2613" s="89">
        <v>34.26</v>
      </c>
      <c r="L2613" s="177">
        <v>42.589999999999996</v>
      </c>
      <c r="M2613" s="193">
        <f>15+8*D2613/3+8*(E2613/2)/3</f>
        <v>30.999999999999996</v>
      </c>
      <c r="N2613" s="178">
        <f>L2613-M2613</f>
        <v>11.59</v>
      </c>
      <c r="O2613" s="194">
        <f>SUMPRODUCT(TEXT(N2613-{0,5,15,25,35},"0;\0")*{0,2,3,3,7})</f>
        <v>14</v>
      </c>
      <c r="P2613" s="24"/>
    </row>
    <row r="2614" spans="1:16">
      <c r="A2614" s="192" t="s">
        <v>2883</v>
      </c>
      <c r="B2614" s="192"/>
      <c r="C2614" s="177"/>
      <c r="D2614" s="177"/>
      <c r="E2614" s="177"/>
      <c r="F2614" s="179"/>
      <c r="G2614" s="24" t="s">
        <v>881</v>
      </c>
      <c r="H2614" s="24">
        <v>4</v>
      </c>
      <c r="I2614" s="24">
        <v>409</v>
      </c>
      <c r="J2614" s="31" t="s">
        <v>882</v>
      </c>
      <c r="K2614" s="85">
        <v>23.33</v>
      </c>
      <c r="L2614" s="177"/>
      <c r="M2614" s="193"/>
      <c r="N2614" s="178"/>
      <c r="O2614" s="194"/>
      <c r="P2614" s="24"/>
    </row>
    <row r="2615" spans="1:16">
      <c r="A2615" s="192" t="s">
        <v>2883</v>
      </c>
      <c r="B2615" s="192"/>
      <c r="C2615" s="177"/>
      <c r="D2615" s="177"/>
      <c r="E2615" s="177"/>
      <c r="F2615" s="179"/>
      <c r="G2615" s="24" t="s">
        <v>885</v>
      </c>
      <c r="H2615" s="24">
        <v>4</v>
      </c>
      <c r="I2615" s="31">
        <v>401</v>
      </c>
      <c r="J2615" s="31" t="s">
        <v>882</v>
      </c>
      <c r="K2615" s="89">
        <v>27.5</v>
      </c>
      <c r="L2615" s="177"/>
      <c r="M2615" s="193"/>
      <c r="N2615" s="178"/>
      <c r="O2615" s="194"/>
      <c r="P2615" s="24"/>
    </row>
    <row r="2616" spans="1:16">
      <c r="A2616" s="192" t="s">
        <v>2883</v>
      </c>
      <c r="B2616" s="192" t="s">
        <v>930</v>
      </c>
      <c r="C2616" s="177">
        <v>19840003</v>
      </c>
      <c r="D2616" s="177">
        <v>17</v>
      </c>
      <c r="E2616" s="177">
        <v>0</v>
      </c>
      <c r="F2616" s="179" t="s">
        <v>88</v>
      </c>
      <c r="G2616" s="24" t="s">
        <v>885</v>
      </c>
      <c r="H2616" s="24">
        <v>4</v>
      </c>
      <c r="I2616" s="31" t="s">
        <v>931</v>
      </c>
      <c r="J2616" s="31" t="s">
        <v>880</v>
      </c>
      <c r="K2616" s="89">
        <v>123.72</v>
      </c>
      <c r="L2616" s="177">
        <v>105.22999999999999</v>
      </c>
      <c r="M2616" s="193">
        <f>15+8*D2616/3+8*(E2616/2)/3</f>
        <v>60.333333333333336</v>
      </c>
      <c r="N2616" s="178">
        <f>L2616-M2616</f>
        <v>44.896666666666654</v>
      </c>
      <c r="O2616" s="194">
        <f>SUMPRODUCT(TEXT(N2616-{0,5,15,25,35},"0;\0")*{0,2,3,3,7})</f>
        <v>300</v>
      </c>
      <c r="P2616" s="24"/>
    </row>
    <row r="2617" spans="1:16">
      <c r="A2617" s="192" t="s">
        <v>2883</v>
      </c>
      <c r="B2617" s="192"/>
      <c r="C2617" s="177"/>
      <c r="D2617" s="177"/>
      <c r="E2617" s="177"/>
      <c r="F2617" s="179"/>
      <c r="G2617" s="24" t="s">
        <v>881</v>
      </c>
      <c r="H2617" s="24">
        <v>4</v>
      </c>
      <c r="I2617" s="24">
        <v>409</v>
      </c>
      <c r="J2617" s="31" t="s">
        <v>882</v>
      </c>
      <c r="K2617" s="85">
        <v>23.33</v>
      </c>
      <c r="L2617" s="177"/>
      <c r="M2617" s="193"/>
      <c r="N2617" s="178"/>
      <c r="O2617" s="194"/>
      <c r="P2617" s="24"/>
    </row>
    <row r="2618" spans="1:16">
      <c r="A2618" s="192" t="s">
        <v>2883</v>
      </c>
      <c r="B2618" s="192" t="s">
        <v>932</v>
      </c>
      <c r="C2618" s="177">
        <v>20100255</v>
      </c>
      <c r="D2618" s="177">
        <v>0</v>
      </c>
      <c r="E2618" s="177">
        <v>2</v>
      </c>
      <c r="F2618" s="179" t="s">
        <v>88</v>
      </c>
      <c r="G2618" s="24" t="s">
        <v>885</v>
      </c>
      <c r="H2618" s="24">
        <v>4</v>
      </c>
      <c r="I2618" s="31" t="s">
        <v>931</v>
      </c>
      <c r="J2618" s="31" t="s">
        <v>880</v>
      </c>
      <c r="K2618" s="89">
        <v>123.72</v>
      </c>
      <c r="L2618" s="177">
        <v>21.41</v>
      </c>
      <c r="M2618" s="193">
        <f>15+8*D2618/3+8*(E2618/2)/3</f>
        <v>17.666666666666668</v>
      </c>
      <c r="N2618" s="178">
        <f>L2618-M2618</f>
        <v>3.7433333333333323</v>
      </c>
      <c r="O2618" s="194">
        <f>SUMPRODUCT(TEXT(N2618-{0,5,15,25,35},"0;\0")*{0,2,3,3,7})</f>
        <v>0</v>
      </c>
      <c r="P2618" s="24"/>
    </row>
    <row r="2619" spans="1:16">
      <c r="A2619" s="192" t="s">
        <v>2883</v>
      </c>
      <c r="B2619" s="192"/>
      <c r="C2619" s="177"/>
      <c r="D2619" s="177"/>
      <c r="E2619" s="177"/>
      <c r="F2619" s="179"/>
      <c r="G2619" s="24" t="s">
        <v>881</v>
      </c>
      <c r="H2619" s="24">
        <v>4</v>
      </c>
      <c r="I2619" s="24">
        <v>409</v>
      </c>
      <c r="J2619" s="31" t="s">
        <v>882</v>
      </c>
      <c r="K2619" s="85">
        <v>23.33</v>
      </c>
      <c r="L2619" s="177"/>
      <c r="M2619" s="193"/>
      <c r="N2619" s="178"/>
      <c r="O2619" s="194"/>
      <c r="P2619" s="24"/>
    </row>
    <row r="2620" spans="1:16">
      <c r="A2620" s="192" t="s">
        <v>2883</v>
      </c>
      <c r="B2620" s="192" t="s">
        <v>933</v>
      </c>
      <c r="C2620" s="177">
        <v>20130055</v>
      </c>
      <c r="D2620" s="177">
        <v>4</v>
      </c>
      <c r="E2620" s="177">
        <v>0</v>
      </c>
      <c r="F2620" s="179" t="s">
        <v>88</v>
      </c>
      <c r="G2620" s="24" t="s">
        <v>885</v>
      </c>
      <c r="H2620" s="24">
        <v>4</v>
      </c>
      <c r="I2620" s="31">
        <v>405</v>
      </c>
      <c r="J2620" s="31" t="s">
        <v>880</v>
      </c>
      <c r="K2620" s="89">
        <v>32.99</v>
      </c>
      <c r="L2620" s="177">
        <v>42.435000000000002</v>
      </c>
      <c r="M2620" s="193">
        <f>15+8*D2620/3+8*(E2620/2)/3</f>
        <v>25.666666666666664</v>
      </c>
      <c r="N2620" s="178">
        <f>L2620-M2620</f>
        <v>16.768333333333338</v>
      </c>
      <c r="O2620" s="194">
        <f>SUMPRODUCT(TEXT(N2620-{0,5,15,25,35},"0;\0")*{0,2,3,3,7})</f>
        <v>30</v>
      </c>
      <c r="P2620" s="24"/>
    </row>
    <row r="2621" spans="1:16">
      <c r="A2621" s="192" t="s">
        <v>2883</v>
      </c>
      <c r="B2621" s="192"/>
      <c r="C2621" s="177"/>
      <c r="D2621" s="177"/>
      <c r="E2621" s="177"/>
      <c r="F2621" s="179"/>
      <c r="G2621" s="24" t="s">
        <v>881</v>
      </c>
      <c r="H2621" s="24">
        <v>6</v>
      </c>
      <c r="I2621" s="31">
        <v>603</v>
      </c>
      <c r="J2621" s="31" t="s">
        <v>882</v>
      </c>
      <c r="K2621" s="89">
        <v>17.96</v>
      </c>
      <c r="L2621" s="177"/>
      <c r="M2621" s="193"/>
      <c r="N2621" s="178"/>
      <c r="O2621" s="194"/>
      <c r="P2621" s="24"/>
    </row>
    <row r="2622" spans="1:16">
      <c r="A2622" s="192" t="s">
        <v>2883</v>
      </c>
      <c r="B2622" s="192"/>
      <c r="C2622" s="177"/>
      <c r="D2622" s="177"/>
      <c r="E2622" s="177"/>
      <c r="F2622" s="179"/>
      <c r="G2622" s="24" t="s">
        <v>885</v>
      </c>
      <c r="H2622" s="24">
        <v>4</v>
      </c>
      <c r="I2622" s="31">
        <v>401</v>
      </c>
      <c r="J2622" s="31" t="s">
        <v>882</v>
      </c>
      <c r="K2622" s="89">
        <v>27.5</v>
      </c>
      <c r="L2622" s="177"/>
      <c r="M2622" s="193"/>
      <c r="N2622" s="178"/>
      <c r="O2622" s="194"/>
      <c r="P2622" s="24"/>
    </row>
    <row r="2623" spans="1:16">
      <c r="A2623" s="192" t="s">
        <v>2883</v>
      </c>
      <c r="B2623" s="192" t="s">
        <v>934</v>
      </c>
      <c r="C2623" s="177">
        <v>20130060</v>
      </c>
      <c r="D2623" s="177">
        <v>6</v>
      </c>
      <c r="E2623" s="177">
        <v>1</v>
      </c>
      <c r="F2623" s="179" t="s">
        <v>88</v>
      </c>
      <c r="G2623" s="24" t="s">
        <v>885</v>
      </c>
      <c r="H2623" s="24">
        <v>5</v>
      </c>
      <c r="I2623" s="31" t="s">
        <v>935</v>
      </c>
      <c r="J2623" s="31" t="s">
        <v>880</v>
      </c>
      <c r="K2623" s="89">
        <v>51.64</v>
      </c>
      <c r="L2623" s="177">
        <v>26.95</v>
      </c>
      <c r="M2623" s="193">
        <f>15+8*D2623/3+8*(E2623/2)/3</f>
        <v>32.333333333333336</v>
      </c>
      <c r="N2623" s="178">
        <f>L2623-M2623</f>
        <v>-5.3833333333333364</v>
      </c>
      <c r="O2623" s="194">
        <f>SUMPRODUCT(TEXT(N2623-{0,5,15,25,35},"0;\0")*{0,2,3,3,7})</f>
        <v>0</v>
      </c>
      <c r="P2623" s="24"/>
    </row>
    <row r="2624" spans="1:16">
      <c r="A2624" s="192" t="s">
        <v>2883</v>
      </c>
      <c r="B2624" s="192"/>
      <c r="C2624" s="177"/>
      <c r="D2624" s="177"/>
      <c r="E2624" s="177"/>
      <c r="F2624" s="179"/>
      <c r="G2624" s="24" t="s">
        <v>881</v>
      </c>
      <c r="H2624" s="24">
        <v>4</v>
      </c>
      <c r="I2624" s="31">
        <v>402</v>
      </c>
      <c r="J2624" s="31" t="s">
        <v>882</v>
      </c>
      <c r="K2624" s="89">
        <v>17.96</v>
      </c>
      <c r="L2624" s="177"/>
      <c r="M2624" s="193"/>
      <c r="N2624" s="178"/>
      <c r="O2624" s="194"/>
      <c r="P2624" s="24"/>
    </row>
    <row r="2625" spans="1:16">
      <c r="A2625" s="192" t="s">
        <v>2883</v>
      </c>
      <c r="B2625" s="192" t="s">
        <v>936</v>
      </c>
      <c r="C2625" s="177">
        <v>20010004</v>
      </c>
      <c r="D2625" s="177">
        <v>10</v>
      </c>
      <c r="E2625" s="177">
        <v>3</v>
      </c>
      <c r="F2625" s="179" t="s">
        <v>88</v>
      </c>
      <c r="G2625" s="24" t="s">
        <v>937</v>
      </c>
      <c r="H2625" s="24">
        <v>5</v>
      </c>
      <c r="I2625" s="31" t="s">
        <v>938</v>
      </c>
      <c r="J2625" s="31" t="s">
        <v>880</v>
      </c>
      <c r="K2625" s="89">
        <v>54.6</v>
      </c>
      <c r="L2625" s="187">
        <v>68.849999999999994</v>
      </c>
      <c r="M2625" s="193">
        <f>15+8*D2625/3+8*(E2625/2)/3</f>
        <v>45.666666666666671</v>
      </c>
      <c r="N2625" s="178">
        <f>L2625-M2625</f>
        <v>23.183333333333323</v>
      </c>
      <c r="O2625" s="194">
        <f>SUMPRODUCT(TEXT(N2625-{0,5,15,25,35},"0;\0")*{0,2,3,3,7})</f>
        <v>60</v>
      </c>
      <c r="P2625" s="24"/>
    </row>
    <row r="2626" spans="1:16" ht="24">
      <c r="A2626" s="192" t="s">
        <v>2883</v>
      </c>
      <c r="B2626" s="192"/>
      <c r="C2626" s="177"/>
      <c r="D2626" s="177"/>
      <c r="E2626" s="177"/>
      <c r="F2626" s="179"/>
      <c r="G2626" s="24" t="s">
        <v>937</v>
      </c>
      <c r="H2626" s="24">
        <v>5</v>
      </c>
      <c r="I2626" s="31" t="s">
        <v>939</v>
      </c>
      <c r="J2626" s="31" t="s">
        <v>880</v>
      </c>
      <c r="K2626" s="89">
        <v>13.12</v>
      </c>
      <c r="L2626" s="187"/>
      <c r="M2626" s="193"/>
      <c r="N2626" s="178"/>
      <c r="O2626" s="194"/>
      <c r="P2626" s="24"/>
    </row>
    <row r="2627" spans="1:16">
      <c r="A2627" s="192" t="s">
        <v>2883</v>
      </c>
      <c r="B2627" s="192"/>
      <c r="C2627" s="177"/>
      <c r="D2627" s="177"/>
      <c r="E2627" s="177"/>
      <c r="F2627" s="179"/>
      <c r="G2627" s="24" t="s">
        <v>881</v>
      </c>
      <c r="H2627" s="24">
        <v>4</v>
      </c>
      <c r="I2627" s="31">
        <v>402</v>
      </c>
      <c r="J2627" s="31" t="s">
        <v>882</v>
      </c>
      <c r="K2627" s="89">
        <v>17.96</v>
      </c>
      <c r="L2627" s="187"/>
      <c r="M2627" s="193"/>
      <c r="N2627" s="178"/>
      <c r="O2627" s="194"/>
      <c r="P2627" s="24"/>
    </row>
    <row r="2628" spans="1:16">
      <c r="A2628" s="192" t="s">
        <v>2883</v>
      </c>
      <c r="B2628" s="192" t="s">
        <v>940</v>
      </c>
      <c r="C2628" s="177">
        <v>20050057</v>
      </c>
      <c r="D2628" s="177">
        <v>5</v>
      </c>
      <c r="E2628" s="177">
        <v>8</v>
      </c>
      <c r="F2628" s="179" t="s">
        <v>88</v>
      </c>
      <c r="G2628" s="24" t="s">
        <v>885</v>
      </c>
      <c r="H2628" s="24">
        <v>5</v>
      </c>
      <c r="I2628" s="31" t="s">
        <v>941</v>
      </c>
      <c r="J2628" s="31" t="s">
        <v>880</v>
      </c>
      <c r="K2628" s="89">
        <v>32.979999999999997</v>
      </c>
      <c r="L2628" s="187">
        <v>75.239999999999995</v>
      </c>
      <c r="M2628" s="193">
        <f>15+8*D2628/3+8*(E2628/2)/3</f>
        <v>39</v>
      </c>
      <c r="N2628" s="178">
        <f>L2628-M2628</f>
        <v>36.239999999999995</v>
      </c>
      <c r="O2628" s="177">
        <f>SUMPRODUCT(TEXT(N2628-{0,5,15,25,35},"0;\0")*{0,2,3,3,7})</f>
        <v>165</v>
      </c>
      <c r="P2628" s="24"/>
    </row>
    <row r="2629" spans="1:16">
      <c r="A2629" s="192" t="s">
        <v>2883</v>
      </c>
      <c r="B2629" s="192"/>
      <c r="C2629" s="177"/>
      <c r="D2629" s="177"/>
      <c r="E2629" s="177"/>
      <c r="F2629" s="179"/>
      <c r="G2629" s="24" t="s">
        <v>885</v>
      </c>
      <c r="H2629" s="24">
        <v>5</v>
      </c>
      <c r="I2629" s="31">
        <v>508</v>
      </c>
      <c r="J2629" s="31" t="s">
        <v>880</v>
      </c>
      <c r="K2629" s="89">
        <v>34.26</v>
      </c>
      <c r="L2629" s="187"/>
      <c r="M2629" s="193"/>
      <c r="N2629" s="178"/>
      <c r="O2629" s="177"/>
      <c r="P2629" s="24"/>
    </row>
    <row r="2630" spans="1:16">
      <c r="A2630" s="192" t="s">
        <v>2883</v>
      </c>
      <c r="B2630" s="192"/>
      <c r="C2630" s="177"/>
      <c r="D2630" s="177"/>
      <c r="E2630" s="177"/>
      <c r="F2630" s="179"/>
      <c r="G2630" s="24" t="s">
        <v>881</v>
      </c>
      <c r="H2630" s="24">
        <v>4</v>
      </c>
      <c r="I2630" s="31">
        <v>402</v>
      </c>
      <c r="J2630" s="31" t="s">
        <v>882</v>
      </c>
      <c r="K2630" s="89">
        <v>17.96</v>
      </c>
      <c r="L2630" s="187"/>
      <c r="M2630" s="193"/>
      <c r="N2630" s="178"/>
      <c r="O2630" s="177"/>
      <c r="P2630" s="24"/>
    </row>
    <row r="2631" spans="1:16">
      <c r="A2631" s="192" t="s">
        <v>2883</v>
      </c>
      <c r="B2631" s="192"/>
      <c r="C2631" s="177"/>
      <c r="D2631" s="177"/>
      <c r="E2631" s="177"/>
      <c r="F2631" s="179"/>
      <c r="G2631" s="24" t="s">
        <v>885</v>
      </c>
      <c r="H2631" s="24">
        <v>5</v>
      </c>
      <c r="I2631" s="31">
        <v>501</v>
      </c>
      <c r="J2631" s="31" t="s">
        <v>882</v>
      </c>
      <c r="K2631" s="89">
        <v>27.5</v>
      </c>
      <c r="L2631" s="187"/>
      <c r="M2631" s="193"/>
      <c r="N2631" s="178"/>
      <c r="O2631" s="177"/>
      <c r="P2631" s="24"/>
    </row>
    <row r="2632" spans="1:16">
      <c r="A2632" s="192" t="s">
        <v>2883</v>
      </c>
      <c r="B2632" s="192" t="s">
        <v>942</v>
      </c>
      <c r="C2632" s="177">
        <v>19870053</v>
      </c>
      <c r="D2632" s="177">
        <v>8</v>
      </c>
      <c r="E2632" s="177">
        <v>1</v>
      </c>
      <c r="F2632" s="179" t="s">
        <v>88</v>
      </c>
      <c r="G2632" s="24" t="s">
        <v>885</v>
      </c>
      <c r="H2632" s="24">
        <v>5</v>
      </c>
      <c r="I2632" s="31" t="s">
        <v>943</v>
      </c>
      <c r="J2632" s="31" t="s">
        <v>880</v>
      </c>
      <c r="K2632" s="89">
        <v>57.32</v>
      </c>
      <c r="L2632" s="177">
        <v>75.960000000000008</v>
      </c>
      <c r="M2632" s="193">
        <f>15+8*D2632/3+8*(E2632/2)/3</f>
        <v>37.666666666666664</v>
      </c>
      <c r="N2632" s="178">
        <f>L2632-M2632</f>
        <v>38.293333333333344</v>
      </c>
      <c r="O2632" s="177">
        <f>SUMPRODUCT(TEXT(N2632-{0,5,15,25,35},"0;\0")*{0,2,3,3,7})</f>
        <v>195</v>
      </c>
      <c r="P2632" s="24"/>
    </row>
    <row r="2633" spans="1:16">
      <c r="A2633" s="192" t="s">
        <v>2883</v>
      </c>
      <c r="B2633" s="192"/>
      <c r="C2633" s="177"/>
      <c r="D2633" s="177"/>
      <c r="E2633" s="177"/>
      <c r="F2633" s="179"/>
      <c r="G2633" s="24" t="s">
        <v>881</v>
      </c>
      <c r="H2633" s="24">
        <v>6</v>
      </c>
      <c r="I2633" s="31">
        <v>602</v>
      </c>
      <c r="J2633" s="31" t="s">
        <v>294</v>
      </c>
      <c r="K2633" s="89">
        <v>18.64</v>
      </c>
      <c r="L2633" s="177"/>
      <c r="M2633" s="193"/>
      <c r="N2633" s="178"/>
      <c r="O2633" s="177"/>
      <c r="P2633" s="24"/>
    </row>
    <row r="2634" spans="1:16">
      <c r="A2634" s="192" t="s">
        <v>2884</v>
      </c>
      <c r="B2634" s="192" t="s">
        <v>944</v>
      </c>
      <c r="C2634" s="177">
        <v>20000046</v>
      </c>
      <c r="D2634" s="177">
        <v>17</v>
      </c>
      <c r="E2634" s="177">
        <v>4</v>
      </c>
      <c r="F2634" s="179" t="s">
        <v>88</v>
      </c>
      <c r="G2634" s="24" t="s">
        <v>937</v>
      </c>
      <c r="H2634" s="24">
        <v>5</v>
      </c>
      <c r="I2634" s="31" t="s">
        <v>945</v>
      </c>
      <c r="J2634" s="31" t="s">
        <v>880</v>
      </c>
      <c r="K2634" s="89">
        <v>47.6</v>
      </c>
      <c r="L2634" s="177">
        <v>48.730000000000004</v>
      </c>
      <c r="M2634" s="193">
        <f>15+8*D2634/3+8*(E2634/2)/3</f>
        <v>65.666666666666671</v>
      </c>
      <c r="N2634" s="178">
        <f>L2634-M2634</f>
        <v>-16.936666666666667</v>
      </c>
      <c r="O2634" s="177">
        <f>SUMPRODUCT(TEXT(N2634-{0,5,15,25,35},"0;\0")*{0,2,3,3,7})</f>
        <v>0</v>
      </c>
      <c r="P2634" s="24"/>
    </row>
    <row r="2635" spans="1:16">
      <c r="A2635" s="192" t="s">
        <v>2883</v>
      </c>
      <c r="B2635" s="192"/>
      <c r="C2635" s="177"/>
      <c r="D2635" s="177"/>
      <c r="E2635" s="177"/>
      <c r="F2635" s="179"/>
      <c r="G2635" s="24" t="s">
        <v>881</v>
      </c>
      <c r="H2635" s="24">
        <v>4</v>
      </c>
      <c r="I2635" s="31">
        <v>402</v>
      </c>
      <c r="J2635" s="31" t="s">
        <v>882</v>
      </c>
      <c r="K2635" s="89">
        <v>17.96</v>
      </c>
      <c r="L2635" s="177"/>
      <c r="M2635" s="193"/>
      <c r="N2635" s="178"/>
      <c r="O2635" s="177"/>
      <c r="P2635" s="24"/>
    </row>
    <row r="2636" spans="1:16">
      <c r="A2636" s="192" t="s">
        <v>2883</v>
      </c>
      <c r="B2636" s="192" t="s">
        <v>946</v>
      </c>
      <c r="C2636" s="177">
        <v>20110095</v>
      </c>
      <c r="D2636" s="177">
        <v>4</v>
      </c>
      <c r="E2636" s="177">
        <v>12</v>
      </c>
      <c r="F2636" s="179" t="s">
        <v>88</v>
      </c>
      <c r="G2636" s="24" t="s">
        <v>885</v>
      </c>
      <c r="H2636" s="24">
        <v>5</v>
      </c>
      <c r="I2636" s="31">
        <v>509</v>
      </c>
      <c r="J2636" s="31" t="s">
        <v>880</v>
      </c>
      <c r="K2636" s="89">
        <v>35.18</v>
      </c>
      <c r="L2636" s="177">
        <v>44.625</v>
      </c>
      <c r="M2636" s="193">
        <f>15+8*D2636/3+8*(E2636/2)/3</f>
        <v>41.666666666666664</v>
      </c>
      <c r="N2636" s="178">
        <f>L2636-M2636</f>
        <v>2.9583333333333357</v>
      </c>
      <c r="O2636" s="177">
        <f>SUMPRODUCT(TEXT(N2636-{0,5,15,25,35},"0;\0")*{0,2,3,3,7})</f>
        <v>0</v>
      </c>
      <c r="P2636" s="24"/>
    </row>
    <row r="2637" spans="1:16">
      <c r="A2637" s="192" t="s">
        <v>2883</v>
      </c>
      <c r="B2637" s="192"/>
      <c r="C2637" s="177"/>
      <c r="D2637" s="177"/>
      <c r="E2637" s="177"/>
      <c r="F2637" s="179"/>
      <c r="G2637" s="24" t="s">
        <v>881</v>
      </c>
      <c r="H2637" s="24">
        <v>6</v>
      </c>
      <c r="I2637" s="31">
        <v>603</v>
      </c>
      <c r="J2637" s="31" t="s">
        <v>882</v>
      </c>
      <c r="K2637" s="89">
        <v>17.96</v>
      </c>
      <c r="L2637" s="177"/>
      <c r="M2637" s="193"/>
      <c r="N2637" s="178"/>
      <c r="O2637" s="177"/>
      <c r="P2637" s="24"/>
    </row>
    <row r="2638" spans="1:16">
      <c r="A2638" s="192" t="s">
        <v>2883</v>
      </c>
      <c r="B2638" s="192"/>
      <c r="C2638" s="177"/>
      <c r="D2638" s="177"/>
      <c r="E2638" s="177"/>
      <c r="F2638" s="179"/>
      <c r="G2638" s="24" t="s">
        <v>885</v>
      </c>
      <c r="H2638" s="24">
        <v>5</v>
      </c>
      <c r="I2638" s="31">
        <v>501</v>
      </c>
      <c r="J2638" s="31" t="s">
        <v>882</v>
      </c>
      <c r="K2638" s="89">
        <v>27.5</v>
      </c>
      <c r="L2638" s="177"/>
      <c r="M2638" s="193"/>
      <c r="N2638" s="178"/>
      <c r="O2638" s="177"/>
      <c r="P2638" s="24"/>
    </row>
    <row r="2639" spans="1:16">
      <c r="A2639" s="192" t="s">
        <v>2883</v>
      </c>
      <c r="B2639" s="192" t="s">
        <v>947</v>
      </c>
      <c r="C2639" s="177">
        <v>20090032</v>
      </c>
      <c r="D2639" s="177">
        <v>6</v>
      </c>
      <c r="E2639" s="177">
        <v>3</v>
      </c>
      <c r="F2639" s="179" t="s">
        <v>88</v>
      </c>
      <c r="G2639" s="24" t="s">
        <v>937</v>
      </c>
      <c r="H2639" s="24">
        <v>5</v>
      </c>
      <c r="I2639" s="31">
        <v>502</v>
      </c>
      <c r="J2639" s="31" t="s">
        <v>880</v>
      </c>
      <c r="K2639" s="89">
        <v>54.6</v>
      </c>
      <c r="L2639" s="177">
        <v>57.17</v>
      </c>
      <c r="M2639" s="193">
        <f>15+8*D2639/3+8*(E2639/2)/3</f>
        <v>35</v>
      </c>
      <c r="N2639" s="178">
        <f>L2639-M2639</f>
        <v>22.17</v>
      </c>
      <c r="O2639" s="177">
        <f>SUMPRODUCT(TEXT(N2639-{0,5,15,25,35},"0;\0")*{0,2,3,3,7})</f>
        <v>55</v>
      </c>
      <c r="P2639" s="24"/>
    </row>
    <row r="2640" spans="1:16">
      <c r="A2640" s="192" t="s">
        <v>2883</v>
      </c>
      <c r="B2640" s="192"/>
      <c r="C2640" s="177"/>
      <c r="D2640" s="177"/>
      <c r="E2640" s="177"/>
      <c r="F2640" s="179"/>
      <c r="G2640" s="24" t="s">
        <v>881</v>
      </c>
      <c r="H2640" s="24">
        <v>6</v>
      </c>
      <c r="I2640" s="31">
        <v>603</v>
      </c>
      <c r="J2640" s="31" t="s">
        <v>882</v>
      </c>
      <c r="K2640" s="89">
        <v>17.96</v>
      </c>
      <c r="L2640" s="177"/>
      <c r="M2640" s="193"/>
      <c r="N2640" s="178"/>
      <c r="O2640" s="177"/>
      <c r="P2640" s="24"/>
    </row>
    <row r="2641" spans="1:16">
      <c r="A2641" s="192" t="s">
        <v>2883</v>
      </c>
      <c r="B2641" s="192" t="s">
        <v>948</v>
      </c>
      <c r="C2641" s="177">
        <v>20030040</v>
      </c>
      <c r="D2641" s="177">
        <v>4</v>
      </c>
      <c r="E2641" s="177">
        <v>11</v>
      </c>
      <c r="F2641" s="179" t="s">
        <v>88</v>
      </c>
      <c r="G2641" s="24" t="s">
        <v>885</v>
      </c>
      <c r="H2641" s="24">
        <v>5</v>
      </c>
      <c r="I2641" s="31">
        <v>504</v>
      </c>
      <c r="J2641" s="31" t="s">
        <v>880</v>
      </c>
      <c r="K2641" s="89">
        <v>57.98</v>
      </c>
      <c r="L2641" s="177">
        <v>65.984999999999999</v>
      </c>
      <c r="M2641" s="193">
        <f>15+8*D2641/3+8*(E2641/2)/3</f>
        <v>40.333333333333329</v>
      </c>
      <c r="N2641" s="178">
        <f>L2641-M2641</f>
        <v>25.651666666666671</v>
      </c>
      <c r="O2641" s="177">
        <f>SUMPRODUCT(TEXT(N2641-{0,5,15,25,35},"0;\0")*{0,2,3,3,7})</f>
        <v>78</v>
      </c>
      <c r="P2641" s="24"/>
    </row>
    <row r="2642" spans="1:16">
      <c r="A2642" s="192" t="s">
        <v>2883</v>
      </c>
      <c r="B2642" s="192"/>
      <c r="C2642" s="177"/>
      <c r="D2642" s="177"/>
      <c r="E2642" s="177"/>
      <c r="F2642" s="179"/>
      <c r="G2642" s="24" t="s">
        <v>881</v>
      </c>
      <c r="H2642" s="24">
        <v>4</v>
      </c>
      <c r="I2642" s="31">
        <v>402</v>
      </c>
      <c r="J2642" s="31" t="s">
        <v>882</v>
      </c>
      <c r="K2642" s="89">
        <v>17.96</v>
      </c>
      <c r="L2642" s="177"/>
      <c r="M2642" s="193"/>
      <c r="N2642" s="178"/>
      <c r="O2642" s="177"/>
      <c r="P2642" s="24"/>
    </row>
    <row r="2643" spans="1:16">
      <c r="A2643" s="192" t="s">
        <v>2883</v>
      </c>
      <c r="B2643" s="192"/>
      <c r="C2643" s="177"/>
      <c r="D2643" s="177"/>
      <c r="E2643" s="177"/>
      <c r="F2643" s="179"/>
      <c r="G2643" s="24" t="s">
        <v>885</v>
      </c>
      <c r="H2643" s="24">
        <v>5</v>
      </c>
      <c r="I2643" s="31">
        <v>501</v>
      </c>
      <c r="J2643" s="31" t="s">
        <v>882</v>
      </c>
      <c r="K2643" s="89">
        <v>27.5</v>
      </c>
      <c r="L2643" s="177"/>
      <c r="M2643" s="193"/>
      <c r="N2643" s="178"/>
      <c r="O2643" s="177"/>
      <c r="P2643" s="24"/>
    </row>
    <row r="2644" spans="1:16">
      <c r="A2644" s="192" t="s">
        <v>2883</v>
      </c>
      <c r="B2644" s="192" t="s">
        <v>949</v>
      </c>
      <c r="C2644" s="177">
        <v>20000044</v>
      </c>
      <c r="D2644" s="177">
        <v>4</v>
      </c>
      <c r="E2644" s="177">
        <v>6</v>
      </c>
      <c r="F2644" s="179" t="s">
        <v>88</v>
      </c>
      <c r="G2644" s="24" t="s">
        <v>937</v>
      </c>
      <c r="H2644" s="24">
        <v>4</v>
      </c>
      <c r="I2644" s="31">
        <v>415</v>
      </c>
      <c r="J2644" s="31" t="s">
        <v>880</v>
      </c>
      <c r="K2644" s="89">
        <v>19.72</v>
      </c>
      <c r="L2644" s="177">
        <v>62.92</v>
      </c>
      <c r="M2644" s="193">
        <f>15+8*D2644/3+8*(E2644/2)/3</f>
        <v>33.666666666666664</v>
      </c>
      <c r="N2644" s="178">
        <f>L2644-M2644</f>
        <v>29.253333333333337</v>
      </c>
      <c r="O2644" s="177">
        <f>SUMPRODUCT(TEXT(N2644-{0,5,15,25,35},"0;\0")*{0,2,3,3,7})</f>
        <v>102</v>
      </c>
      <c r="P2644" s="24"/>
    </row>
    <row r="2645" spans="1:16">
      <c r="A2645" s="192" t="s">
        <v>2883</v>
      </c>
      <c r="B2645" s="192"/>
      <c r="C2645" s="177"/>
      <c r="D2645" s="177"/>
      <c r="E2645" s="177"/>
      <c r="F2645" s="179"/>
      <c r="G2645" s="24" t="s">
        <v>885</v>
      </c>
      <c r="H2645" s="24">
        <v>4</v>
      </c>
      <c r="I2645" s="31" t="s">
        <v>950</v>
      </c>
      <c r="J2645" s="31" t="s">
        <v>880</v>
      </c>
      <c r="K2645" s="89">
        <v>35.200000000000003</v>
      </c>
      <c r="L2645" s="177"/>
      <c r="M2645" s="193"/>
      <c r="N2645" s="178"/>
      <c r="O2645" s="177"/>
      <c r="P2645" s="24"/>
    </row>
    <row r="2646" spans="1:16">
      <c r="A2646" s="192" t="s">
        <v>2883</v>
      </c>
      <c r="B2646" s="192"/>
      <c r="C2646" s="177"/>
      <c r="D2646" s="177"/>
      <c r="E2646" s="177"/>
      <c r="F2646" s="179"/>
      <c r="G2646" s="24" t="s">
        <v>881</v>
      </c>
      <c r="H2646" s="24">
        <v>4</v>
      </c>
      <c r="I2646" s="31">
        <v>402</v>
      </c>
      <c r="J2646" s="31" t="s">
        <v>882</v>
      </c>
      <c r="K2646" s="89">
        <v>17.96</v>
      </c>
      <c r="L2646" s="177"/>
      <c r="M2646" s="193"/>
      <c r="N2646" s="178"/>
      <c r="O2646" s="177"/>
      <c r="P2646" s="24"/>
    </row>
    <row r="2647" spans="1:16">
      <c r="A2647" s="192" t="s">
        <v>2883</v>
      </c>
      <c r="B2647" s="192"/>
      <c r="C2647" s="177"/>
      <c r="D2647" s="177"/>
      <c r="E2647" s="177"/>
      <c r="F2647" s="179"/>
      <c r="G2647" s="24" t="s">
        <v>885</v>
      </c>
      <c r="H2647" s="24">
        <v>6</v>
      </c>
      <c r="I2647" s="24">
        <v>601</v>
      </c>
      <c r="J2647" s="31" t="s">
        <v>882</v>
      </c>
      <c r="K2647" s="89">
        <v>27.5</v>
      </c>
      <c r="L2647" s="177"/>
      <c r="M2647" s="193"/>
      <c r="N2647" s="178"/>
      <c r="O2647" s="177"/>
      <c r="P2647" s="24"/>
    </row>
    <row r="2648" spans="1:16" ht="24">
      <c r="A2648" s="28" t="s">
        <v>2885</v>
      </c>
      <c r="B2648" s="111" t="s">
        <v>3060</v>
      </c>
      <c r="C2648" s="24">
        <v>20110027</v>
      </c>
      <c r="D2648" s="24">
        <v>0</v>
      </c>
      <c r="E2648" s="24">
        <v>0</v>
      </c>
      <c r="F2648" s="22" t="s">
        <v>2886</v>
      </c>
      <c r="G2648" s="24" t="s">
        <v>885</v>
      </c>
      <c r="H2648" s="24">
        <v>6</v>
      </c>
      <c r="I2648" s="24">
        <v>601</v>
      </c>
      <c r="J2648" s="31" t="s">
        <v>882</v>
      </c>
      <c r="K2648" s="89">
        <v>27.5</v>
      </c>
      <c r="L2648" s="24">
        <v>6.87</v>
      </c>
      <c r="M2648" s="39">
        <f>15+8*D2648/3+8*(E2648/2)/3</f>
        <v>15</v>
      </c>
      <c r="N2648" s="25">
        <f>L2648-M2648</f>
        <v>-8.129999999999999</v>
      </c>
      <c r="O2648" s="24">
        <f>SUMPRODUCT(TEXT(N2648-{0,5,15,25,35},"0;\0")*{0,2,3,3,7})</f>
        <v>0</v>
      </c>
      <c r="P2648" s="24"/>
    </row>
    <row r="2649" spans="1:16">
      <c r="A2649" s="192" t="s">
        <v>2883</v>
      </c>
      <c r="B2649" s="192" t="s">
        <v>951</v>
      </c>
      <c r="C2649" s="177">
        <v>20080000</v>
      </c>
      <c r="D2649" s="177">
        <v>5</v>
      </c>
      <c r="E2649" s="177">
        <v>2</v>
      </c>
      <c r="F2649" s="179" t="s">
        <v>88</v>
      </c>
      <c r="G2649" s="24" t="s">
        <v>885</v>
      </c>
      <c r="H2649" s="24">
        <v>6</v>
      </c>
      <c r="I2649" s="31" t="s">
        <v>952</v>
      </c>
      <c r="J2649" s="31" t="s">
        <v>880</v>
      </c>
      <c r="K2649" s="89">
        <v>57.98</v>
      </c>
      <c r="L2649" s="177">
        <v>67.42</v>
      </c>
      <c r="M2649" s="193">
        <f>15+8*D2649/3+8*(E2649/2)/3</f>
        <v>31.000000000000004</v>
      </c>
      <c r="N2649" s="178">
        <f>L2649-M2649</f>
        <v>36.42</v>
      </c>
      <c r="O2649" s="177">
        <f>SUMPRODUCT(TEXT(N2649-{0,5,15,25,35},"0;\0")*{0,2,3,3,7})</f>
        <v>165</v>
      </c>
      <c r="P2649" s="24"/>
    </row>
    <row r="2650" spans="1:16">
      <c r="A2650" s="192" t="s">
        <v>2883</v>
      </c>
      <c r="B2650" s="192"/>
      <c r="C2650" s="177"/>
      <c r="D2650" s="177"/>
      <c r="E2650" s="177"/>
      <c r="F2650" s="179"/>
      <c r="G2650" s="24" t="s">
        <v>881</v>
      </c>
      <c r="H2650" s="24">
        <v>6</v>
      </c>
      <c r="I2650" s="31">
        <v>603</v>
      </c>
      <c r="J2650" s="31" t="s">
        <v>882</v>
      </c>
      <c r="K2650" s="89">
        <v>17.96</v>
      </c>
      <c r="L2650" s="177"/>
      <c r="M2650" s="193"/>
      <c r="N2650" s="178"/>
      <c r="O2650" s="177"/>
      <c r="P2650" s="24"/>
    </row>
    <row r="2651" spans="1:16">
      <c r="A2651" s="192" t="s">
        <v>2883</v>
      </c>
      <c r="B2651" s="192"/>
      <c r="C2651" s="177"/>
      <c r="D2651" s="177"/>
      <c r="E2651" s="177"/>
      <c r="F2651" s="179"/>
      <c r="G2651" s="24" t="s">
        <v>885</v>
      </c>
      <c r="H2651" s="24">
        <v>6</v>
      </c>
      <c r="I2651" s="24">
        <v>601</v>
      </c>
      <c r="J2651" s="31" t="s">
        <v>882</v>
      </c>
      <c r="K2651" s="89">
        <v>27.5</v>
      </c>
      <c r="L2651" s="177"/>
      <c r="M2651" s="193"/>
      <c r="N2651" s="178"/>
      <c r="O2651" s="177"/>
      <c r="P2651" s="24"/>
    </row>
    <row r="2652" spans="1:16">
      <c r="A2652" s="192" t="s">
        <v>2883</v>
      </c>
      <c r="B2652" s="192" t="s">
        <v>953</v>
      </c>
      <c r="C2652" s="177">
        <v>20000055</v>
      </c>
      <c r="D2652" s="177">
        <v>9</v>
      </c>
      <c r="E2652" s="177">
        <v>2</v>
      </c>
      <c r="F2652" s="179" t="s">
        <v>88</v>
      </c>
      <c r="G2652" s="24" t="s">
        <v>885</v>
      </c>
      <c r="H2652" s="24">
        <v>6</v>
      </c>
      <c r="I2652" s="31" t="s">
        <v>954</v>
      </c>
      <c r="J2652" s="31" t="s">
        <v>880</v>
      </c>
      <c r="K2652" s="89">
        <v>57.32</v>
      </c>
      <c r="L2652" s="177">
        <v>58.78</v>
      </c>
      <c r="M2652" s="193">
        <f>15+8*D2652/3+8*(E2652/2)/3</f>
        <v>41.666666666666664</v>
      </c>
      <c r="N2652" s="178">
        <f>L2652-M2652</f>
        <v>17.113333333333337</v>
      </c>
      <c r="O2652" s="177">
        <f>SUMPRODUCT(TEXT(N2652-{0,5,15,25,35},"0;\0")*{0,2,3,3,7})</f>
        <v>30</v>
      </c>
      <c r="P2652" s="24"/>
    </row>
    <row r="2653" spans="1:16">
      <c r="A2653" s="192" t="s">
        <v>2883</v>
      </c>
      <c r="B2653" s="192"/>
      <c r="C2653" s="177"/>
      <c r="D2653" s="177"/>
      <c r="E2653" s="177"/>
      <c r="F2653" s="179"/>
      <c r="G2653" s="24" t="s">
        <v>881</v>
      </c>
      <c r="H2653" s="24">
        <v>4</v>
      </c>
      <c r="I2653" s="24">
        <v>409</v>
      </c>
      <c r="J2653" s="31" t="s">
        <v>882</v>
      </c>
      <c r="K2653" s="85">
        <v>23.33</v>
      </c>
      <c r="L2653" s="177"/>
      <c r="M2653" s="193"/>
      <c r="N2653" s="178"/>
      <c r="O2653" s="177"/>
      <c r="P2653" s="24"/>
    </row>
    <row r="2654" spans="1:16">
      <c r="A2654" s="192" t="s">
        <v>2883</v>
      </c>
      <c r="B2654" s="192" t="s">
        <v>955</v>
      </c>
      <c r="C2654" s="177">
        <v>20130001</v>
      </c>
      <c r="D2654" s="177">
        <v>5</v>
      </c>
      <c r="E2654" s="177">
        <v>0</v>
      </c>
      <c r="F2654" s="179" t="s">
        <v>88</v>
      </c>
      <c r="G2654" s="24" t="s">
        <v>885</v>
      </c>
      <c r="H2654" s="24">
        <v>5</v>
      </c>
      <c r="I2654" s="31">
        <v>503</v>
      </c>
      <c r="J2654" s="31" t="s">
        <v>880</v>
      </c>
      <c r="K2654" s="89">
        <v>24.72</v>
      </c>
      <c r="L2654" s="177">
        <v>33.29</v>
      </c>
      <c r="M2654" s="193">
        <f>15+8*D2654/3+8*(E2654/2)/3</f>
        <v>28.333333333333336</v>
      </c>
      <c r="N2654" s="178">
        <f>L2654-M2654</f>
        <v>4.9566666666666634</v>
      </c>
      <c r="O2654" s="177">
        <f>SUMPRODUCT(TEXT(N2654-{0,5,15,25,35},"0;\0")*{0,2,3,3,7})</f>
        <v>0</v>
      </c>
      <c r="P2654" s="24"/>
    </row>
    <row r="2655" spans="1:16">
      <c r="A2655" s="192" t="s">
        <v>2883</v>
      </c>
      <c r="B2655" s="192"/>
      <c r="C2655" s="177"/>
      <c r="D2655" s="177"/>
      <c r="E2655" s="177"/>
      <c r="F2655" s="179"/>
      <c r="G2655" s="24" t="s">
        <v>881</v>
      </c>
      <c r="H2655" s="24">
        <v>3</v>
      </c>
      <c r="I2655" s="24">
        <v>306</v>
      </c>
      <c r="J2655" s="31" t="s">
        <v>882</v>
      </c>
      <c r="K2655" s="89">
        <v>22.3</v>
      </c>
      <c r="L2655" s="177"/>
      <c r="M2655" s="193"/>
      <c r="N2655" s="178"/>
      <c r="O2655" s="177"/>
      <c r="P2655" s="24"/>
    </row>
    <row r="2656" spans="1:16">
      <c r="A2656" s="192" t="s">
        <v>2883</v>
      </c>
      <c r="B2656" s="192"/>
      <c r="C2656" s="177"/>
      <c r="D2656" s="177"/>
      <c r="E2656" s="177"/>
      <c r="F2656" s="179"/>
      <c r="G2656" s="24" t="s">
        <v>885</v>
      </c>
      <c r="H2656" s="24">
        <v>6</v>
      </c>
      <c r="I2656" s="24">
        <v>601</v>
      </c>
      <c r="J2656" s="31" t="s">
        <v>882</v>
      </c>
      <c r="K2656" s="89">
        <v>27.5</v>
      </c>
      <c r="L2656" s="177"/>
      <c r="M2656" s="193"/>
      <c r="N2656" s="178"/>
      <c r="O2656" s="177"/>
      <c r="P2656" s="24"/>
    </row>
    <row r="2657" spans="1:16">
      <c r="A2657" s="192" t="s">
        <v>2883</v>
      </c>
      <c r="B2657" s="192" t="s">
        <v>956</v>
      </c>
      <c r="C2657" s="177">
        <v>20120049</v>
      </c>
      <c r="D2657" s="177">
        <v>6</v>
      </c>
      <c r="E2657" s="177">
        <v>2</v>
      </c>
      <c r="F2657" s="179" t="s">
        <v>88</v>
      </c>
      <c r="G2657" s="24" t="s">
        <v>937</v>
      </c>
      <c r="H2657" s="24">
        <v>4</v>
      </c>
      <c r="I2657" s="31">
        <v>405</v>
      </c>
      <c r="J2657" s="31" t="s">
        <v>880</v>
      </c>
      <c r="K2657" s="89">
        <v>54.6</v>
      </c>
      <c r="L2657" s="177">
        <v>57.17</v>
      </c>
      <c r="M2657" s="193">
        <f>15+8*D2657/3+8*(E2657/2)/3</f>
        <v>33.666666666666664</v>
      </c>
      <c r="N2657" s="178">
        <f>L2657-M2657</f>
        <v>23.503333333333337</v>
      </c>
      <c r="O2657" s="177">
        <f>SUMPRODUCT(TEXT(N2657-{0,5,15,25,35},"0;\0")*{0,2,3,3,7})</f>
        <v>65</v>
      </c>
      <c r="P2657" s="24"/>
    </row>
    <row r="2658" spans="1:16">
      <c r="A2658" s="192" t="s">
        <v>2883</v>
      </c>
      <c r="B2658" s="192"/>
      <c r="C2658" s="177"/>
      <c r="D2658" s="177"/>
      <c r="E2658" s="177"/>
      <c r="F2658" s="179"/>
      <c r="G2658" s="24" t="s">
        <v>881</v>
      </c>
      <c r="H2658" s="24">
        <v>6</v>
      </c>
      <c r="I2658" s="31">
        <v>603</v>
      </c>
      <c r="J2658" s="31" t="s">
        <v>882</v>
      </c>
      <c r="K2658" s="89">
        <v>17.96</v>
      </c>
      <c r="L2658" s="177"/>
      <c r="M2658" s="193"/>
      <c r="N2658" s="178"/>
      <c r="O2658" s="177"/>
      <c r="P2658" s="24"/>
    </row>
    <row r="2659" spans="1:16">
      <c r="A2659" s="192" t="s">
        <v>2883</v>
      </c>
      <c r="B2659" s="192" t="s">
        <v>957</v>
      </c>
      <c r="C2659" s="177">
        <v>20100008</v>
      </c>
      <c r="D2659" s="177">
        <v>12</v>
      </c>
      <c r="E2659" s="177">
        <v>5</v>
      </c>
      <c r="F2659" s="24" t="s">
        <v>88</v>
      </c>
      <c r="G2659" s="24" t="s">
        <v>937</v>
      </c>
      <c r="H2659" s="24">
        <v>2</v>
      </c>
      <c r="I2659" s="31">
        <v>213</v>
      </c>
      <c r="J2659" s="31" t="s">
        <v>880</v>
      </c>
      <c r="K2659" s="89">
        <v>47.6</v>
      </c>
      <c r="L2659" s="187">
        <v>134.63999999999999</v>
      </c>
      <c r="M2659" s="187">
        <v>80.61</v>
      </c>
      <c r="N2659" s="193">
        <f>15+8*D2659/3+8*(E2659/2)/3</f>
        <v>53.666666666666664</v>
      </c>
      <c r="O2659" s="177">
        <f>SUMPRODUCT(TEXT(N2659-{0,5,15,25,35},"0;\0")*{0,2,3,3,7})</f>
        <v>435</v>
      </c>
      <c r="P2659" s="24"/>
    </row>
    <row r="2660" spans="1:16">
      <c r="A2660" s="192" t="s">
        <v>2883</v>
      </c>
      <c r="B2660" s="192"/>
      <c r="C2660" s="177"/>
      <c r="D2660" s="177"/>
      <c r="E2660" s="177"/>
      <c r="F2660" s="24" t="s">
        <v>88</v>
      </c>
      <c r="G2660" s="24" t="s">
        <v>937</v>
      </c>
      <c r="H2660" s="24">
        <v>2</v>
      </c>
      <c r="I2660" s="31">
        <v>2216</v>
      </c>
      <c r="J2660" s="31" t="s">
        <v>880</v>
      </c>
      <c r="K2660" s="89">
        <v>47.6</v>
      </c>
      <c r="L2660" s="187"/>
      <c r="M2660" s="187"/>
      <c r="N2660" s="193"/>
      <c r="O2660" s="177"/>
      <c r="P2660" s="24"/>
    </row>
    <row r="2661" spans="1:16">
      <c r="A2661" s="192" t="s">
        <v>2883</v>
      </c>
      <c r="B2661" s="192"/>
      <c r="C2661" s="177"/>
      <c r="D2661" s="177"/>
      <c r="E2661" s="177"/>
      <c r="F2661" s="24" t="s">
        <v>88</v>
      </c>
      <c r="G2661" s="24" t="s">
        <v>937</v>
      </c>
      <c r="H2661" s="24">
        <v>2</v>
      </c>
      <c r="I2661" s="31">
        <v>215</v>
      </c>
      <c r="J2661" s="31" t="s">
        <v>880</v>
      </c>
      <c r="K2661" s="89">
        <v>19.72</v>
      </c>
      <c r="L2661" s="187"/>
      <c r="M2661" s="187"/>
      <c r="N2661" s="193"/>
      <c r="O2661" s="177"/>
      <c r="P2661" s="24"/>
    </row>
    <row r="2662" spans="1:16">
      <c r="A2662" s="192" t="s">
        <v>2883</v>
      </c>
      <c r="B2662" s="192"/>
      <c r="C2662" s="177"/>
      <c r="D2662" s="177"/>
      <c r="E2662" s="177"/>
      <c r="F2662" s="24" t="s">
        <v>88</v>
      </c>
      <c r="G2662" s="24" t="s">
        <v>937</v>
      </c>
      <c r="H2662" s="24">
        <v>5</v>
      </c>
      <c r="I2662" s="31">
        <v>516</v>
      </c>
      <c r="J2662" s="31" t="s">
        <v>880</v>
      </c>
      <c r="K2662" s="89">
        <v>19.72</v>
      </c>
      <c r="L2662" s="187"/>
      <c r="M2662" s="187"/>
      <c r="N2662" s="193"/>
      <c r="O2662" s="177"/>
      <c r="P2662" s="24"/>
    </row>
    <row r="2663" spans="1:16">
      <c r="A2663" s="192" t="s">
        <v>2883</v>
      </c>
      <c r="B2663" s="192" t="s">
        <v>958</v>
      </c>
      <c r="C2663" s="177">
        <v>20070060</v>
      </c>
      <c r="D2663" s="177">
        <v>15</v>
      </c>
      <c r="E2663" s="177">
        <v>5</v>
      </c>
      <c r="F2663" s="179" t="s">
        <v>88</v>
      </c>
      <c r="G2663" s="24" t="s">
        <v>881</v>
      </c>
      <c r="H2663" s="24">
        <v>6</v>
      </c>
      <c r="I2663" s="24">
        <v>611</v>
      </c>
      <c r="J2663" s="24" t="s">
        <v>294</v>
      </c>
      <c r="K2663" s="85">
        <v>23.59</v>
      </c>
      <c r="L2663" s="177">
        <v>36.549999999999997</v>
      </c>
      <c r="M2663" s="193">
        <f>15+8*D2663/3+8*(E2663/2)/3</f>
        <v>61.666666666666664</v>
      </c>
      <c r="N2663" s="178">
        <f>L2663-M2663</f>
        <v>-25.116666666666667</v>
      </c>
      <c r="O2663" s="177">
        <f>SUMPRODUCT(TEXT(N2663-{0,5,15,25,35},"0;\0")*{0,2,3,3,7})</f>
        <v>0</v>
      </c>
      <c r="P2663" s="24"/>
    </row>
    <row r="2664" spans="1:16">
      <c r="A2664" s="192" t="s">
        <v>2884</v>
      </c>
      <c r="B2664" s="192"/>
      <c r="C2664" s="177"/>
      <c r="D2664" s="177"/>
      <c r="E2664" s="177"/>
      <c r="F2664" s="179"/>
      <c r="G2664" s="24" t="s">
        <v>881</v>
      </c>
      <c r="H2664" s="24">
        <v>4</v>
      </c>
      <c r="I2664" s="24">
        <v>404</v>
      </c>
      <c r="J2664" s="24" t="s">
        <v>882</v>
      </c>
      <c r="K2664" s="85">
        <v>19.420000000000002</v>
      </c>
      <c r="L2664" s="177"/>
      <c r="M2664" s="193"/>
      <c r="N2664" s="178"/>
      <c r="O2664" s="177"/>
      <c r="P2664" s="24"/>
    </row>
    <row r="2665" spans="1:16">
      <c r="A2665" s="192" t="s">
        <v>2883</v>
      </c>
      <c r="B2665" s="192"/>
      <c r="C2665" s="177"/>
      <c r="D2665" s="177"/>
      <c r="E2665" s="177"/>
      <c r="F2665" s="179"/>
      <c r="G2665" s="24" t="s">
        <v>881</v>
      </c>
      <c r="H2665" s="24">
        <v>1</v>
      </c>
      <c r="I2665" s="24">
        <v>104</v>
      </c>
      <c r="J2665" s="24" t="s">
        <v>882</v>
      </c>
      <c r="K2665" s="85">
        <v>19.420000000000002</v>
      </c>
      <c r="L2665" s="177"/>
      <c r="M2665" s="193"/>
      <c r="N2665" s="178"/>
      <c r="O2665" s="177"/>
      <c r="P2665" s="24"/>
    </row>
    <row r="2666" spans="1:16">
      <c r="A2666" s="192" t="s">
        <v>2883</v>
      </c>
      <c r="B2666" s="192" t="s">
        <v>959</v>
      </c>
      <c r="C2666" s="177">
        <v>19990007</v>
      </c>
      <c r="D2666" s="177">
        <v>14</v>
      </c>
      <c r="E2666" s="177">
        <v>8</v>
      </c>
      <c r="F2666" s="177" t="s">
        <v>88</v>
      </c>
      <c r="G2666" s="24" t="s">
        <v>881</v>
      </c>
      <c r="H2666" s="24">
        <v>6</v>
      </c>
      <c r="I2666" s="24">
        <v>606</v>
      </c>
      <c r="J2666" s="24" t="s">
        <v>294</v>
      </c>
      <c r="K2666" s="85">
        <v>22.4</v>
      </c>
      <c r="L2666" s="177">
        <v>35.36</v>
      </c>
      <c r="M2666" s="193">
        <f>15+8*D2666/3+8*(E2666/2)/3</f>
        <v>63</v>
      </c>
      <c r="N2666" s="178">
        <f>L2666-M2666</f>
        <v>-27.64</v>
      </c>
      <c r="O2666" s="177">
        <f>SUMPRODUCT(TEXT(N2666-{0,5,15,25,35},"0;\0")*{0,2,3,3,7})</f>
        <v>0</v>
      </c>
      <c r="P2666" s="24"/>
    </row>
    <row r="2667" spans="1:16">
      <c r="A2667" s="192" t="s">
        <v>2884</v>
      </c>
      <c r="B2667" s="192"/>
      <c r="C2667" s="177"/>
      <c r="D2667" s="177"/>
      <c r="E2667" s="177"/>
      <c r="F2667" s="177"/>
      <c r="G2667" s="24" t="s">
        <v>881</v>
      </c>
      <c r="H2667" s="24">
        <v>4</v>
      </c>
      <c r="I2667" s="24">
        <v>404</v>
      </c>
      <c r="J2667" s="24" t="s">
        <v>882</v>
      </c>
      <c r="K2667" s="85">
        <v>19.420000000000002</v>
      </c>
      <c r="L2667" s="177"/>
      <c r="M2667" s="193"/>
      <c r="N2667" s="178"/>
      <c r="O2667" s="177"/>
      <c r="P2667" s="24"/>
    </row>
    <row r="2668" spans="1:16">
      <c r="A2668" s="192" t="s">
        <v>2883</v>
      </c>
      <c r="B2668" s="192"/>
      <c r="C2668" s="177"/>
      <c r="D2668" s="177"/>
      <c r="E2668" s="177"/>
      <c r="F2668" s="177"/>
      <c r="G2668" s="24" t="s">
        <v>881</v>
      </c>
      <c r="H2668" s="24">
        <v>1</v>
      </c>
      <c r="I2668" s="24">
        <v>104</v>
      </c>
      <c r="J2668" s="24" t="s">
        <v>882</v>
      </c>
      <c r="K2668" s="85">
        <v>19.420000000000002</v>
      </c>
      <c r="L2668" s="177"/>
      <c r="M2668" s="193"/>
      <c r="N2668" s="178"/>
      <c r="O2668" s="177"/>
      <c r="P2668" s="24"/>
    </row>
    <row r="2669" spans="1:16">
      <c r="A2669" s="192" t="s">
        <v>2883</v>
      </c>
      <c r="B2669" s="192" t="s">
        <v>960</v>
      </c>
      <c r="C2669" s="177">
        <v>19980042</v>
      </c>
      <c r="D2669" s="177">
        <v>7</v>
      </c>
      <c r="E2669" s="177">
        <v>3</v>
      </c>
      <c r="F2669" s="177" t="s">
        <v>88</v>
      </c>
      <c r="G2669" s="24" t="s">
        <v>881</v>
      </c>
      <c r="H2669" s="24">
        <v>6</v>
      </c>
      <c r="I2669" s="24">
        <v>605</v>
      </c>
      <c r="J2669" s="24" t="s">
        <v>294</v>
      </c>
      <c r="K2669" s="85">
        <v>18.14</v>
      </c>
      <c r="L2669" s="177">
        <v>31.1</v>
      </c>
      <c r="M2669" s="193">
        <f>15+8*D2669/3+8*(E2669/2)/3</f>
        <v>37.666666666666671</v>
      </c>
      <c r="N2669" s="178">
        <f>L2669-M2669</f>
        <v>-6.56666666666667</v>
      </c>
      <c r="O2669" s="177">
        <f>SUMPRODUCT(TEXT(N2669-{0,5,15,25,35},"0;\0")*{0,2,3,3,7})</f>
        <v>0</v>
      </c>
      <c r="P2669" s="24"/>
    </row>
    <row r="2670" spans="1:16">
      <c r="A2670" s="192" t="s">
        <v>2884</v>
      </c>
      <c r="B2670" s="192"/>
      <c r="C2670" s="177"/>
      <c r="D2670" s="177"/>
      <c r="E2670" s="177"/>
      <c r="F2670" s="177"/>
      <c r="G2670" s="24" t="s">
        <v>881</v>
      </c>
      <c r="H2670" s="24">
        <v>4</v>
      </c>
      <c r="I2670" s="24">
        <v>404</v>
      </c>
      <c r="J2670" s="24" t="s">
        <v>882</v>
      </c>
      <c r="K2670" s="85">
        <v>19.420000000000002</v>
      </c>
      <c r="L2670" s="177"/>
      <c r="M2670" s="193"/>
      <c r="N2670" s="178"/>
      <c r="O2670" s="177"/>
      <c r="P2670" s="24"/>
    </row>
    <row r="2671" spans="1:16">
      <c r="A2671" s="192" t="s">
        <v>2883</v>
      </c>
      <c r="B2671" s="192"/>
      <c r="C2671" s="177"/>
      <c r="D2671" s="177"/>
      <c r="E2671" s="177"/>
      <c r="F2671" s="177"/>
      <c r="G2671" s="24" t="s">
        <v>881</v>
      </c>
      <c r="H2671" s="24">
        <v>1</v>
      </c>
      <c r="I2671" s="24">
        <v>104</v>
      </c>
      <c r="J2671" s="24" t="s">
        <v>882</v>
      </c>
      <c r="K2671" s="85">
        <v>19.420000000000002</v>
      </c>
      <c r="L2671" s="177"/>
      <c r="M2671" s="193"/>
      <c r="N2671" s="178"/>
      <c r="O2671" s="177"/>
      <c r="P2671" s="24"/>
    </row>
    <row r="2672" spans="1:16">
      <c r="A2672" s="177" t="s">
        <v>2883</v>
      </c>
      <c r="B2672" s="177" t="s">
        <v>961</v>
      </c>
      <c r="C2672" s="177">
        <v>20160041</v>
      </c>
      <c r="D2672" s="177">
        <v>5</v>
      </c>
      <c r="E2672" s="177">
        <v>1</v>
      </c>
      <c r="F2672" s="22" t="s">
        <v>88</v>
      </c>
      <c r="G2672" s="24" t="s">
        <v>879</v>
      </c>
      <c r="H2672" s="24">
        <v>3</v>
      </c>
      <c r="I2672" s="24">
        <v>317</v>
      </c>
      <c r="J2672" s="31" t="s">
        <v>880</v>
      </c>
      <c r="K2672" s="85">
        <v>19.88</v>
      </c>
      <c r="L2672" s="177">
        <v>21.34</v>
      </c>
      <c r="M2672" s="193">
        <f>15+8*D2672/3+8*(E2672/2)/3</f>
        <v>29.666666666666668</v>
      </c>
      <c r="N2672" s="178">
        <f>L2672-M2672</f>
        <v>-8.326666666666668</v>
      </c>
      <c r="O2672" s="177">
        <f>SUMPRODUCT(TEXT(N2672-{0,5,15,25,35},"0;\0")*{0,2,3,3,7})</f>
        <v>0</v>
      </c>
      <c r="P2672" s="24"/>
    </row>
    <row r="2673" spans="1:16">
      <c r="A2673" s="177" t="s">
        <v>1856</v>
      </c>
      <c r="B2673" s="177"/>
      <c r="C2673" s="177"/>
      <c r="D2673" s="177"/>
      <c r="E2673" s="177"/>
      <c r="F2673" s="24" t="s">
        <v>88</v>
      </c>
      <c r="G2673" s="24" t="s">
        <v>881</v>
      </c>
      <c r="H2673" s="24">
        <v>4</v>
      </c>
      <c r="I2673" s="24">
        <v>409</v>
      </c>
      <c r="J2673" s="31" t="s">
        <v>882</v>
      </c>
      <c r="K2673" s="85">
        <v>23.33</v>
      </c>
      <c r="L2673" s="177"/>
      <c r="M2673" s="193"/>
      <c r="N2673" s="178"/>
      <c r="O2673" s="177"/>
      <c r="P2673" s="24"/>
    </row>
    <row r="2674" spans="1:16">
      <c r="A2674" s="177" t="s">
        <v>2883</v>
      </c>
      <c r="B2674" s="177" t="s">
        <v>962</v>
      </c>
      <c r="C2674" s="177">
        <v>19830011</v>
      </c>
      <c r="D2674" s="177">
        <v>11</v>
      </c>
      <c r="E2674" s="177">
        <v>4</v>
      </c>
      <c r="F2674" s="179" t="s">
        <v>88</v>
      </c>
      <c r="G2674" s="24" t="s">
        <v>911</v>
      </c>
      <c r="H2674" s="24">
        <v>4</v>
      </c>
      <c r="I2674" s="31">
        <v>414</v>
      </c>
      <c r="J2674" s="31" t="s">
        <v>880</v>
      </c>
      <c r="K2674" s="89">
        <v>185.61</v>
      </c>
      <c r="L2674" s="177">
        <v>51.27</v>
      </c>
      <c r="M2674" s="193">
        <f>15+8*D2674/3+8*(E2674/2)/3</f>
        <v>49.666666666666664</v>
      </c>
      <c r="N2674" s="178">
        <f>L2674-M2674</f>
        <v>1.6033333333333388</v>
      </c>
      <c r="O2674" s="177">
        <f>SUMPRODUCT(TEXT(N2674-{0,5,15,25,35},"0;\0")*{0,2,3,3,7})</f>
        <v>0</v>
      </c>
      <c r="P2674" s="24"/>
    </row>
    <row r="2675" spans="1:16">
      <c r="A2675" s="177" t="s">
        <v>2883</v>
      </c>
      <c r="B2675" s="177"/>
      <c r="C2675" s="177"/>
      <c r="D2675" s="177"/>
      <c r="E2675" s="177"/>
      <c r="F2675" s="179"/>
      <c r="G2675" s="24" t="s">
        <v>881</v>
      </c>
      <c r="H2675" s="24">
        <v>3</v>
      </c>
      <c r="I2675" s="24">
        <v>306</v>
      </c>
      <c r="J2675" s="31" t="s">
        <v>882</v>
      </c>
      <c r="K2675" s="89">
        <v>22.3</v>
      </c>
      <c r="L2675" s="177"/>
      <c r="M2675" s="193"/>
      <c r="N2675" s="178"/>
      <c r="O2675" s="177"/>
      <c r="P2675" s="24"/>
    </row>
    <row r="2676" spans="1:16" ht="24">
      <c r="A2676" s="24" t="s">
        <v>2883</v>
      </c>
      <c r="B2676" s="24" t="s">
        <v>963</v>
      </c>
      <c r="C2676" s="24">
        <v>19990029</v>
      </c>
      <c r="D2676" s="24">
        <v>0</v>
      </c>
      <c r="E2676" s="24">
        <v>2</v>
      </c>
      <c r="F2676" s="22" t="s">
        <v>88</v>
      </c>
      <c r="G2676" s="24" t="s">
        <v>881</v>
      </c>
      <c r="H2676" s="24">
        <v>4</v>
      </c>
      <c r="I2676" s="24">
        <v>409</v>
      </c>
      <c r="J2676" s="31" t="s">
        <v>882</v>
      </c>
      <c r="K2676" s="85">
        <v>23.33</v>
      </c>
      <c r="L2676" s="24">
        <v>1.46</v>
      </c>
      <c r="M2676" s="39">
        <f t="shared" ref="M2676:M2702" si="61">15+8*D2676/3+8*(E2676/2)/3</f>
        <v>17.666666666666668</v>
      </c>
      <c r="N2676" s="25">
        <f t="shared" ref="N2676:N2702" si="62">L2676-M2676</f>
        <v>-16.206666666666667</v>
      </c>
      <c r="O2676" s="24">
        <f>SUMPRODUCT(TEXT(N2676-{0,5,15,25,35},"0;\0")*{0,2,3,3,7})</f>
        <v>0</v>
      </c>
      <c r="P2676" s="24"/>
    </row>
    <row r="2677" spans="1:16">
      <c r="A2677" s="177" t="s">
        <v>2883</v>
      </c>
      <c r="B2677" s="177" t="s">
        <v>964</v>
      </c>
      <c r="C2677" s="177">
        <v>20170002</v>
      </c>
      <c r="D2677" s="177">
        <v>0</v>
      </c>
      <c r="E2677" s="177">
        <v>0</v>
      </c>
      <c r="F2677" s="179" t="s">
        <v>88</v>
      </c>
      <c r="G2677" s="24" t="s">
        <v>885</v>
      </c>
      <c r="H2677" s="24">
        <v>5</v>
      </c>
      <c r="I2677" s="31" t="s">
        <v>935</v>
      </c>
      <c r="J2677" s="31" t="s">
        <v>880</v>
      </c>
      <c r="K2677" s="89">
        <v>51.64</v>
      </c>
      <c r="L2677" s="177">
        <v>27.28</v>
      </c>
      <c r="M2677" s="193">
        <f t="shared" si="61"/>
        <v>15</v>
      </c>
      <c r="N2677" s="178">
        <f t="shared" si="62"/>
        <v>12.280000000000001</v>
      </c>
      <c r="O2677" s="177">
        <f>SUMPRODUCT(TEXT(N2677-{0,5,15,25,35},"0;\0")*{0,2,3,3,7})</f>
        <v>14</v>
      </c>
      <c r="P2677" s="24"/>
    </row>
    <row r="2678" spans="1:16">
      <c r="A2678" s="177" t="s">
        <v>2883</v>
      </c>
      <c r="B2678" s="177"/>
      <c r="C2678" s="177"/>
      <c r="D2678" s="177"/>
      <c r="E2678" s="177"/>
      <c r="F2678" s="179"/>
      <c r="G2678" s="24" t="s">
        <v>881</v>
      </c>
      <c r="H2678" s="24">
        <v>4</v>
      </c>
      <c r="I2678" s="24">
        <v>409</v>
      </c>
      <c r="J2678" s="31" t="s">
        <v>882</v>
      </c>
      <c r="K2678" s="85">
        <v>23.33</v>
      </c>
      <c r="L2678" s="177"/>
      <c r="M2678" s="193"/>
      <c r="N2678" s="178"/>
      <c r="O2678" s="177"/>
      <c r="P2678" s="24"/>
    </row>
    <row r="2679" spans="1:16" ht="24">
      <c r="A2679" s="24" t="s">
        <v>2883</v>
      </c>
      <c r="B2679" s="24" t="s">
        <v>965</v>
      </c>
      <c r="C2679" s="24">
        <v>19930006</v>
      </c>
      <c r="D2679" s="24">
        <v>0</v>
      </c>
      <c r="E2679" s="24">
        <v>0</v>
      </c>
      <c r="F2679" s="22" t="s">
        <v>88</v>
      </c>
      <c r="G2679" s="24" t="s">
        <v>881</v>
      </c>
      <c r="H2679" s="24">
        <v>4</v>
      </c>
      <c r="I2679" s="31">
        <v>402</v>
      </c>
      <c r="J2679" s="31" t="s">
        <v>882</v>
      </c>
      <c r="K2679" s="89">
        <v>17.96</v>
      </c>
      <c r="L2679" s="31">
        <v>1.1299999999999999</v>
      </c>
      <c r="M2679" s="39">
        <f t="shared" si="61"/>
        <v>15</v>
      </c>
      <c r="N2679" s="25">
        <f t="shared" si="62"/>
        <v>-13.870000000000001</v>
      </c>
      <c r="O2679" s="24">
        <f>SUMPRODUCT(TEXT(N2679-{0,5,15,25,35},"0;\0")*{0,2,3,3,7})</f>
        <v>0</v>
      </c>
      <c r="P2679" s="24"/>
    </row>
    <row r="2680" spans="1:16" ht="24">
      <c r="A2680" s="24" t="s">
        <v>2883</v>
      </c>
      <c r="B2680" s="24" t="s">
        <v>966</v>
      </c>
      <c r="C2680" s="24">
        <v>20000060</v>
      </c>
      <c r="D2680" s="24">
        <v>0</v>
      </c>
      <c r="E2680" s="24">
        <v>0</v>
      </c>
      <c r="F2680" s="22" t="s">
        <v>88</v>
      </c>
      <c r="G2680" s="24" t="s">
        <v>881</v>
      </c>
      <c r="H2680" s="24">
        <v>4</v>
      </c>
      <c r="I2680" s="31">
        <v>402</v>
      </c>
      <c r="J2680" s="31" t="s">
        <v>882</v>
      </c>
      <c r="K2680" s="89">
        <v>17.96</v>
      </c>
      <c r="L2680" s="31">
        <v>1.1299999999999999</v>
      </c>
      <c r="M2680" s="39">
        <f t="shared" si="61"/>
        <v>15</v>
      </c>
      <c r="N2680" s="25">
        <f t="shared" si="62"/>
        <v>-13.870000000000001</v>
      </c>
      <c r="O2680" s="24">
        <f>SUMPRODUCT(TEXT(N2680-{0,5,15,25,35},"0;\0")*{0,2,3,3,7})</f>
        <v>0</v>
      </c>
      <c r="P2680" s="24"/>
    </row>
    <row r="2681" spans="1:16" ht="24">
      <c r="A2681" s="24" t="s">
        <v>2883</v>
      </c>
      <c r="B2681" s="24" t="s">
        <v>967</v>
      </c>
      <c r="C2681" s="24">
        <v>19940016</v>
      </c>
      <c r="D2681" s="24">
        <v>0</v>
      </c>
      <c r="E2681" s="24">
        <v>0</v>
      </c>
      <c r="F2681" s="22" t="s">
        <v>88</v>
      </c>
      <c r="G2681" s="24" t="s">
        <v>881</v>
      </c>
      <c r="H2681" s="24">
        <v>3</v>
      </c>
      <c r="I2681" s="24">
        <v>306</v>
      </c>
      <c r="J2681" s="31" t="s">
        <v>882</v>
      </c>
      <c r="K2681" s="89">
        <v>22.3</v>
      </c>
      <c r="L2681" s="31">
        <v>1.7</v>
      </c>
      <c r="M2681" s="39">
        <f t="shared" si="61"/>
        <v>15</v>
      </c>
      <c r="N2681" s="25">
        <f t="shared" si="62"/>
        <v>-13.3</v>
      </c>
      <c r="O2681" s="24">
        <f>SUMPRODUCT(TEXT(N2681-{0,5,15,25,35},"0;\0")*{0,2,3,3,7})</f>
        <v>0</v>
      </c>
      <c r="P2681" s="24"/>
    </row>
    <row r="2682" spans="1:16" ht="24">
      <c r="A2682" s="24" t="s">
        <v>2883</v>
      </c>
      <c r="B2682" s="24" t="s">
        <v>968</v>
      </c>
      <c r="C2682" s="24">
        <v>19940058</v>
      </c>
      <c r="D2682" s="24">
        <v>0</v>
      </c>
      <c r="E2682" s="24">
        <v>3</v>
      </c>
      <c r="F2682" s="22" t="s">
        <v>88</v>
      </c>
      <c r="G2682" s="24" t="s">
        <v>881</v>
      </c>
      <c r="H2682" s="24">
        <v>3</v>
      </c>
      <c r="I2682" s="24">
        <v>306</v>
      </c>
      <c r="J2682" s="31" t="s">
        <v>882</v>
      </c>
      <c r="K2682" s="89">
        <v>22.3</v>
      </c>
      <c r="L2682" s="31">
        <v>1.7</v>
      </c>
      <c r="M2682" s="39">
        <f t="shared" si="61"/>
        <v>19</v>
      </c>
      <c r="N2682" s="25">
        <f t="shared" si="62"/>
        <v>-17.3</v>
      </c>
      <c r="O2682" s="24">
        <f>SUMPRODUCT(TEXT(N2682-{0,5,15,25,35},"0;\0")*{0,2,3,3,7})</f>
        <v>0</v>
      </c>
      <c r="P2682" s="24"/>
    </row>
    <row r="2683" spans="1:16">
      <c r="A2683" s="177" t="s">
        <v>2883</v>
      </c>
      <c r="B2683" s="177" t="s">
        <v>969</v>
      </c>
      <c r="C2683" s="177">
        <v>19830030</v>
      </c>
      <c r="D2683" s="177">
        <v>2</v>
      </c>
      <c r="E2683" s="177">
        <v>2</v>
      </c>
      <c r="F2683" s="179" t="s">
        <v>88</v>
      </c>
      <c r="G2683" s="24" t="s">
        <v>881</v>
      </c>
      <c r="H2683" s="24">
        <v>4</v>
      </c>
      <c r="I2683" s="24">
        <v>410</v>
      </c>
      <c r="J2683" s="31" t="s">
        <v>882</v>
      </c>
      <c r="K2683" s="89">
        <v>23.33</v>
      </c>
      <c r="L2683" s="177">
        <v>37.08</v>
      </c>
      <c r="M2683" s="193">
        <f t="shared" si="61"/>
        <v>23</v>
      </c>
      <c r="N2683" s="178">
        <f t="shared" si="62"/>
        <v>14.079999999999998</v>
      </c>
      <c r="O2683" s="177">
        <f>SUMPRODUCT(TEXT(N2683-{0,5,15,25,35},"0;\0")*{0,2,3,3,7})</f>
        <v>18</v>
      </c>
      <c r="P2683" s="24"/>
    </row>
    <row r="2684" spans="1:16">
      <c r="A2684" s="177" t="s">
        <v>2883</v>
      </c>
      <c r="B2684" s="177"/>
      <c r="C2684" s="177"/>
      <c r="D2684" s="177"/>
      <c r="E2684" s="177"/>
      <c r="F2684" s="179"/>
      <c r="G2684" s="24" t="s">
        <v>885</v>
      </c>
      <c r="H2684" s="24">
        <v>1</v>
      </c>
      <c r="I2684" s="24">
        <v>108</v>
      </c>
      <c r="J2684" s="31" t="s">
        <v>880</v>
      </c>
      <c r="K2684" s="85">
        <v>35.28</v>
      </c>
      <c r="L2684" s="177"/>
      <c r="M2684" s="193"/>
      <c r="N2684" s="178"/>
      <c r="O2684" s="177"/>
      <c r="P2684" s="24"/>
    </row>
    <row r="2685" spans="1:16">
      <c r="A2685" s="177" t="s">
        <v>2883</v>
      </c>
      <c r="B2685" s="177" t="s">
        <v>970</v>
      </c>
      <c r="C2685" s="177">
        <v>20190704</v>
      </c>
      <c r="D2685" s="177">
        <v>0</v>
      </c>
      <c r="E2685" s="177">
        <v>0</v>
      </c>
      <c r="F2685" s="179" t="s">
        <v>88</v>
      </c>
      <c r="G2685" s="24" t="s">
        <v>879</v>
      </c>
      <c r="H2685" s="24">
        <v>4</v>
      </c>
      <c r="I2685" s="24">
        <v>402</v>
      </c>
      <c r="J2685" s="31" t="s">
        <v>880</v>
      </c>
      <c r="K2685" s="89">
        <v>23.75</v>
      </c>
      <c r="L2685" s="177">
        <v>25.55</v>
      </c>
      <c r="M2685" s="193">
        <f t="shared" si="61"/>
        <v>15</v>
      </c>
      <c r="N2685" s="178">
        <f t="shared" si="62"/>
        <v>10.55</v>
      </c>
      <c r="O2685" s="177">
        <f>SUMPRODUCT(TEXT(N2685-{0,5,15,25,35},"0;\0")*{0,2,3,3,7})</f>
        <v>12</v>
      </c>
      <c r="P2685" s="24"/>
    </row>
    <row r="2686" spans="1:16">
      <c r="A2686" s="177" t="s">
        <v>2883</v>
      </c>
      <c r="B2686" s="177"/>
      <c r="C2686" s="177"/>
      <c r="D2686" s="177"/>
      <c r="E2686" s="177"/>
      <c r="F2686" s="179"/>
      <c r="G2686" s="24" t="s">
        <v>881</v>
      </c>
      <c r="H2686" s="24">
        <v>4</v>
      </c>
      <c r="I2686" s="24">
        <v>410</v>
      </c>
      <c r="J2686" s="31" t="s">
        <v>882</v>
      </c>
      <c r="K2686" s="89">
        <v>23.33</v>
      </c>
      <c r="L2686" s="177"/>
      <c r="M2686" s="193"/>
      <c r="N2686" s="178"/>
      <c r="O2686" s="177"/>
      <c r="P2686" s="24"/>
    </row>
    <row r="2687" spans="1:16">
      <c r="A2687" s="177" t="s">
        <v>2883</v>
      </c>
      <c r="B2687" s="177" t="s">
        <v>971</v>
      </c>
      <c r="C2687" s="177">
        <v>20170050</v>
      </c>
      <c r="D2687" s="177">
        <v>1</v>
      </c>
      <c r="E2687" s="177">
        <v>2</v>
      </c>
      <c r="F2687" s="179" t="s">
        <v>88</v>
      </c>
      <c r="G2687" s="24" t="s">
        <v>879</v>
      </c>
      <c r="H2687" s="24">
        <v>4</v>
      </c>
      <c r="I2687" s="31">
        <v>410</v>
      </c>
      <c r="J2687" s="31" t="s">
        <v>880</v>
      </c>
      <c r="K2687" s="85">
        <v>23.95</v>
      </c>
      <c r="L2687" s="177">
        <v>25.75</v>
      </c>
      <c r="M2687" s="193">
        <f t="shared" si="61"/>
        <v>20.333333333333336</v>
      </c>
      <c r="N2687" s="178">
        <f t="shared" si="62"/>
        <v>5.4166666666666643</v>
      </c>
      <c r="O2687" s="177">
        <f>SUMPRODUCT(TEXT(N2687-{0,5,15,25,35},"0;\0")*{0,2,3,3,7})</f>
        <v>0</v>
      </c>
      <c r="P2687" s="24"/>
    </row>
    <row r="2688" spans="1:16">
      <c r="A2688" s="177" t="s">
        <v>2883</v>
      </c>
      <c r="B2688" s="177"/>
      <c r="C2688" s="177"/>
      <c r="D2688" s="177"/>
      <c r="E2688" s="177"/>
      <c r="F2688" s="179"/>
      <c r="G2688" s="24" t="s">
        <v>881</v>
      </c>
      <c r="H2688" s="24">
        <v>4</v>
      </c>
      <c r="I2688" s="24">
        <v>410</v>
      </c>
      <c r="J2688" s="31" t="s">
        <v>882</v>
      </c>
      <c r="K2688" s="89">
        <v>23.33</v>
      </c>
      <c r="L2688" s="177"/>
      <c r="M2688" s="193"/>
      <c r="N2688" s="178"/>
      <c r="O2688" s="177"/>
      <c r="P2688" s="24"/>
    </row>
    <row r="2689" spans="1:16">
      <c r="A2689" s="177" t="s">
        <v>2883</v>
      </c>
      <c r="B2689" s="177" t="s">
        <v>972</v>
      </c>
      <c r="C2689" s="177">
        <v>20170051</v>
      </c>
      <c r="D2689" s="177">
        <v>1</v>
      </c>
      <c r="E2689" s="177">
        <v>2</v>
      </c>
      <c r="F2689" s="179" t="s">
        <v>88</v>
      </c>
      <c r="G2689" s="24" t="s">
        <v>879</v>
      </c>
      <c r="H2689" s="24">
        <v>4</v>
      </c>
      <c r="I2689" s="31">
        <v>413</v>
      </c>
      <c r="J2689" s="31" t="s">
        <v>880</v>
      </c>
      <c r="K2689" s="85">
        <v>16.72</v>
      </c>
      <c r="L2689" s="177">
        <v>18.52</v>
      </c>
      <c r="M2689" s="193">
        <f t="shared" si="61"/>
        <v>20.333333333333336</v>
      </c>
      <c r="N2689" s="178">
        <f t="shared" si="62"/>
        <v>-1.8133333333333361</v>
      </c>
      <c r="O2689" s="177">
        <f>SUMPRODUCT(TEXT(N2689-{0,5,15,25,35},"0;\0")*{0,2,3,3,7})</f>
        <v>0</v>
      </c>
      <c r="P2689" s="24"/>
    </row>
    <row r="2690" spans="1:16">
      <c r="A2690" s="177" t="s">
        <v>2883</v>
      </c>
      <c r="B2690" s="177"/>
      <c r="C2690" s="177"/>
      <c r="D2690" s="177"/>
      <c r="E2690" s="177"/>
      <c r="F2690" s="179"/>
      <c r="G2690" s="24" t="s">
        <v>881</v>
      </c>
      <c r="H2690" s="24">
        <v>4</v>
      </c>
      <c r="I2690" s="24">
        <v>410</v>
      </c>
      <c r="J2690" s="31" t="s">
        <v>882</v>
      </c>
      <c r="K2690" s="89">
        <v>23.33</v>
      </c>
      <c r="L2690" s="177"/>
      <c r="M2690" s="193"/>
      <c r="N2690" s="178"/>
      <c r="O2690" s="177"/>
      <c r="P2690" s="24"/>
    </row>
    <row r="2691" spans="1:16">
      <c r="A2691" s="177" t="s">
        <v>2883</v>
      </c>
      <c r="B2691" s="177" t="s">
        <v>973</v>
      </c>
      <c r="C2691" s="177">
        <v>20170080</v>
      </c>
      <c r="D2691" s="177">
        <v>1</v>
      </c>
      <c r="E2691" s="177">
        <v>5</v>
      </c>
      <c r="F2691" s="179" t="s">
        <v>88</v>
      </c>
      <c r="G2691" s="24" t="s">
        <v>881</v>
      </c>
      <c r="H2691" s="24">
        <v>3</v>
      </c>
      <c r="I2691" s="24">
        <v>311</v>
      </c>
      <c r="J2691" s="24" t="s">
        <v>294</v>
      </c>
      <c r="K2691" s="85">
        <v>27</v>
      </c>
      <c r="L2691" s="177">
        <v>28.99</v>
      </c>
      <c r="M2691" s="193">
        <f t="shared" si="61"/>
        <v>24.333333333333336</v>
      </c>
      <c r="N2691" s="178">
        <f t="shared" si="62"/>
        <v>4.6566666666666627</v>
      </c>
      <c r="O2691" s="177">
        <f>SUMPRODUCT(TEXT(N2691-{0,5,15,25,35},"0;\0")*{0,2,3,3,7})</f>
        <v>0</v>
      </c>
      <c r="P2691" s="24"/>
    </row>
    <row r="2692" spans="1:16">
      <c r="A2692" s="177" t="s">
        <v>2884</v>
      </c>
      <c r="B2692" s="177"/>
      <c r="C2692" s="177"/>
      <c r="D2692" s="177"/>
      <c r="E2692" s="177"/>
      <c r="F2692" s="179"/>
      <c r="G2692" s="24" t="s">
        <v>881</v>
      </c>
      <c r="H2692" s="24">
        <v>4</v>
      </c>
      <c r="I2692" s="24">
        <v>403</v>
      </c>
      <c r="J2692" s="31" t="s">
        <v>882</v>
      </c>
      <c r="K2692" s="85">
        <v>17.89</v>
      </c>
      <c r="L2692" s="177"/>
      <c r="M2692" s="193"/>
      <c r="N2692" s="178"/>
      <c r="O2692" s="177"/>
      <c r="P2692" s="24"/>
    </row>
    <row r="2693" spans="1:16" ht="24">
      <c r="A2693" s="24" t="s">
        <v>2883</v>
      </c>
      <c r="B2693" s="24" t="s">
        <v>974</v>
      </c>
      <c r="C2693" s="24">
        <v>19840005</v>
      </c>
      <c r="D2693" s="24">
        <v>0</v>
      </c>
      <c r="E2693" s="24">
        <v>0</v>
      </c>
      <c r="F2693" s="22" t="s">
        <v>88</v>
      </c>
      <c r="G2693" s="24" t="s">
        <v>881</v>
      </c>
      <c r="H2693" s="24">
        <v>4</v>
      </c>
      <c r="I2693" s="24">
        <v>410</v>
      </c>
      <c r="J2693" s="31" t="s">
        <v>882</v>
      </c>
      <c r="K2693" s="89">
        <v>23.33</v>
      </c>
      <c r="L2693" s="24">
        <v>1.8</v>
      </c>
      <c r="M2693" s="39">
        <f t="shared" si="61"/>
        <v>15</v>
      </c>
      <c r="N2693" s="25">
        <f t="shared" si="62"/>
        <v>-13.2</v>
      </c>
      <c r="O2693" s="24">
        <f>SUMPRODUCT(TEXT(N2693-{0,5,15,25,35},"0;\0")*{0,2,3,3,7})</f>
        <v>0</v>
      </c>
      <c r="P2693" s="24"/>
    </row>
    <row r="2694" spans="1:16">
      <c r="A2694" s="177" t="s">
        <v>2883</v>
      </c>
      <c r="B2694" s="177" t="s">
        <v>975</v>
      </c>
      <c r="C2694" s="177">
        <v>19890013</v>
      </c>
      <c r="D2694" s="177">
        <v>9</v>
      </c>
      <c r="E2694" s="177">
        <v>6</v>
      </c>
      <c r="F2694" s="179" t="s">
        <v>88</v>
      </c>
      <c r="G2694" s="24" t="s">
        <v>937</v>
      </c>
      <c r="H2694" s="24">
        <v>4</v>
      </c>
      <c r="I2694" s="24">
        <v>402</v>
      </c>
      <c r="J2694" s="31" t="s">
        <v>880</v>
      </c>
      <c r="K2694" s="85">
        <v>54.6</v>
      </c>
      <c r="L2694" s="187">
        <v>80.27</v>
      </c>
      <c r="M2694" s="193">
        <f t="shared" si="61"/>
        <v>47</v>
      </c>
      <c r="N2694" s="178">
        <f t="shared" si="62"/>
        <v>33.269999999999996</v>
      </c>
      <c r="O2694" s="177">
        <f>SUMPRODUCT(TEXT(N2694-{0,5,15,25,35},"0;\0")*{0,2,3,3,7})</f>
        <v>134</v>
      </c>
      <c r="P2694" s="24"/>
    </row>
    <row r="2695" spans="1:16">
      <c r="A2695" s="177" t="s">
        <v>2883</v>
      </c>
      <c r="B2695" s="177"/>
      <c r="C2695" s="177"/>
      <c r="D2695" s="177"/>
      <c r="E2695" s="177"/>
      <c r="F2695" s="179"/>
      <c r="G2695" s="24" t="s">
        <v>937</v>
      </c>
      <c r="H2695" s="24">
        <v>4</v>
      </c>
      <c r="I2695" s="24">
        <v>405</v>
      </c>
      <c r="J2695" s="31" t="s">
        <v>976</v>
      </c>
      <c r="K2695" s="85">
        <v>23.1</v>
      </c>
      <c r="L2695" s="187"/>
      <c r="M2695" s="193"/>
      <c r="N2695" s="178"/>
      <c r="O2695" s="177"/>
      <c r="P2695" s="24"/>
    </row>
    <row r="2696" spans="1:16">
      <c r="A2696" s="177" t="s">
        <v>2883</v>
      </c>
      <c r="B2696" s="177"/>
      <c r="C2696" s="177"/>
      <c r="D2696" s="177"/>
      <c r="E2696" s="177"/>
      <c r="F2696" s="179"/>
      <c r="G2696" s="24" t="s">
        <v>881</v>
      </c>
      <c r="H2696" s="24">
        <v>6</v>
      </c>
      <c r="I2696" s="31">
        <v>603</v>
      </c>
      <c r="J2696" s="31" t="s">
        <v>882</v>
      </c>
      <c r="K2696" s="89">
        <v>17.96</v>
      </c>
      <c r="L2696" s="187"/>
      <c r="M2696" s="193"/>
      <c r="N2696" s="178"/>
      <c r="O2696" s="177"/>
      <c r="P2696" s="24"/>
    </row>
    <row r="2697" spans="1:16">
      <c r="A2697" s="177" t="s">
        <v>2883</v>
      </c>
      <c r="B2697" s="177" t="s">
        <v>977</v>
      </c>
      <c r="C2697" s="177">
        <v>20160017</v>
      </c>
      <c r="D2697" s="177">
        <v>6</v>
      </c>
      <c r="E2697" s="177">
        <v>8</v>
      </c>
      <c r="F2697" s="179" t="s">
        <v>88</v>
      </c>
      <c r="G2697" s="24" t="s">
        <v>937</v>
      </c>
      <c r="H2697" s="24">
        <v>2</v>
      </c>
      <c r="I2697" s="31">
        <v>204</v>
      </c>
      <c r="J2697" s="31" t="s">
        <v>880</v>
      </c>
      <c r="K2697" s="89">
        <v>54.6</v>
      </c>
      <c r="L2697" s="177">
        <v>57.17</v>
      </c>
      <c r="M2697" s="193">
        <f t="shared" si="61"/>
        <v>41.666666666666664</v>
      </c>
      <c r="N2697" s="178">
        <f t="shared" si="62"/>
        <v>15.503333333333337</v>
      </c>
      <c r="O2697" s="177">
        <f>SUMPRODUCT(TEXT(N2697-{0,5,15,25,35},"0;\0")*{0,2,3,3,7})</f>
        <v>25</v>
      </c>
      <c r="P2697" s="24"/>
    </row>
    <row r="2698" spans="1:16">
      <c r="A2698" s="177" t="s">
        <v>2883</v>
      </c>
      <c r="B2698" s="177"/>
      <c r="C2698" s="177"/>
      <c r="D2698" s="177"/>
      <c r="E2698" s="177"/>
      <c r="F2698" s="179"/>
      <c r="G2698" s="24" t="s">
        <v>881</v>
      </c>
      <c r="H2698" s="24">
        <v>6</v>
      </c>
      <c r="I2698" s="31">
        <v>603</v>
      </c>
      <c r="J2698" s="31" t="s">
        <v>882</v>
      </c>
      <c r="K2698" s="89">
        <v>17.96</v>
      </c>
      <c r="L2698" s="177"/>
      <c r="M2698" s="193"/>
      <c r="N2698" s="178"/>
      <c r="O2698" s="177"/>
      <c r="P2698" s="24"/>
    </row>
    <row r="2699" spans="1:16" ht="24">
      <c r="A2699" s="24" t="s">
        <v>2883</v>
      </c>
      <c r="B2699" s="24" t="s">
        <v>978</v>
      </c>
      <c r="C2699" s="24">
        <v>20170038</v>
      </c>
      <c r="D2699" s="24">
        <v>2</v>
      </c>
      <c r="E2699" s="24">
        <v>2</v>
      </c>
      <c r="F2699" s="22" t="s">
        <v>88</v>
      </c>
      <c r="G2699" s="24" t="s">
        <v>937</v>
      </c>
      <c r="H2699" s="24">
        <v>4</v>
      </c>
      <c r="I2699" s="31">
        <v>406</v>
      </c>
      <c r="J2699" s="31" t="s">
        <v>880</v>
      </c>
      <c r="K2699" s="89">
        <v>23.12</v>
      </c>
      <c r="L2699" s="31">
        <v>23.12</v>
      </c>
      <c r="M2699" s="39">
        <f>15+8*D2699/3+8*(E2699/2)/3</f>
        <v>23</v>
      </c>
      <c r="N2699" s="25">
        <f>L2699-M2699</f>
        <v>0.12000000000000099</v>
      </c>
      <c r="O2699" s="24">
        <f>SUMPRODUCT(TEXT(N2699-{0,5,15,25,35},"0;\0")*{0,2,3,3,7})</f>
        <v>0</v>
      </c>
      <c r="P2699" s="24"/>
    </row>
    <row r="2700" spans="1:16" ht="24">
      <c r="A2700" s="24" t="s">
        <v>2883</v>
      </c>
      <c r="B2700" s="24" t="s">
        <v>979</v>
      </c>
      <c r="C2700" s="24">
        <v>20170170</v>
      </c>
      <c r="D2700" s="24">
        <v>2</v>
      </c>
      <c r="E2700" s="24">
        <v>1</v>
      </c>
      <c r="F2700" s="22" t="s">
        <v>88</v>
      </c>
      <c r="G2700" s="24" t="s">
        <v>937</v>
      </c>
      <c r="H2700" s="24">
        <v>5</v>
      </c>
      <c r="I2700" s="31">
        <v>506</v>
      </c>
      <c r="J2700" s="31" t="s">
        <v>880</v>
      </c>
      <c r="K2700" s="89">
        <v>19.72</v>
      </c>
      <c r="L2700" s="31">
        <v>19.72</v>
      </c>
      <c r="M2700" s="39">
        <f t="shared" si="61"/>
        <v>21.666666666666664</v>
      </c>
      <c r="N2700" s="25">
        <f t="shared" si="62"/>
        <v>-1.9466666666666654</v>
      </c>
      <c r="O2700" s="24">
        <f>SUMPRODUCT(TEXT(N2700-{0,5,15,25,35},"0;\0")*{0,2,3,3,7})</f>
        <v>0</v>
      </c>
      <c r="P2700" s="24"/>
    </row>
    <row r="2701" spans="1:16" ht="24">
      <c r="A2701" s="24" t="s">
        <v>2883</v>
      </c>
      <c r="B2701" s="24" t="s">
        <v>980</v>
      </c>
      <c r="C2701" s="24">
        <v>20180196</v>
      </c>
      <c r="D2701" s="24">
        <v>0</v>
      </c>
      <c r="E2701" s="24">
        <v>3</v>
      </c>
      <c r="F2701" s="22" t="s">
        <v>88</v>
      </c>
      <c r="G2701" s="24" t="s">
        <v>937</v>
      </c>
      <c r="H2701" s="24">
        <v>4</v>
      </c>
      <c r="I2701" s="31">
        <v>409</v>
      </c>
      <c r="J2701" s="31" t="s">
        <v>880</v>
      </c>
      <c r="K2701" s="89">
        <v>19.72</v>
      </c>
      <c r="L2701" s="31">
        <v>19.72</v>
      </c>
      <c r="M2701" s="39">
        <f t="shared" si="61"/>
        <v>19</v>
      </c>
      <c r="N2701" s="25">
        <f t="shared" si="62"/>
        <v>0.71999999999999886</v>
      </c>
      <c r="O2701" s="24">
        <f>SUMPRODUCT(TEXT(N2701-{0,5,15,25,35},"0;\0")*{0,2,3,3,7})</f>
        <v>0</v>
      </c>
      <c r="P2701" s="24"/>
    </row>
    <row r="2702" spans="1:16">
      <c r="A2702" s="177" t="s">
        <v>2883</v>
      </c>
      <c r="B2702" s="177" t="s">
        <v>981</v>
      </c>
      <c r="C2702" s="177">
        <v>20170061</v>
      </c>
      <c r="D2702" s="177">
        <v>1</v>
      </c>
      <c r="E2702" s="177">
        <v>3</v>
      </c>
      <c r="F2702" s="179" t="s">
        <v>88</v>
      </c>
      <c r="G2702" s="24" t="s">
        <v>911</v>
      </c>
      <c r="H2702" s="24">
        <v>4</v>
      </c>
      <c r="I2702" s="31">
        <v>408</v>
      </c>
      <c r="J2702" s="31" t="s">
        <v>880</v>
      </c>
      <c r="K2702" s="89">
        <v>27.53</v>
      </c>
      <c r="L2702" s="177">
        <v>15.469999999999999</v>
      </c>
      <c r="M2702" s="193">
        <f t="shared" si="61"/>
        <v>21.666666666666668</v>
      </c>
      <c r="N2702" s="178">
        <f t="shared" si="62"/>
        <v>-6.196666666666669</v>
      </c>
      <c r="O2702" s="177">
        <f>SUMPRODUCT(TEXT(N2702-{0,5,15,25,35},"0;\0")*{0,2,3,3,7})</f>
        <v>0</v>
      </c>
      <c r="P2702" s="24"/>
    </row>
    <row r="2703" spans="1:16">
      <c r="A2703" s="177" t="s">
        <v>2883</v>
      </c>
      <c r="B2703" s="177"/>
      <c r="C2703" s="177"/>
      <c r="D2703" s="177"/>
      <c r="E2703" s="177"/>
      <c r="F2703" s="179"/>
      <c r="G2703" s="24" t="s">
        <v>881</v>
      </c>
      <c r="H2703" s="24">
        <v>3</v>
      </c>
      <c r="I2703" s="24">
        <v>306</v>
      </c>
      <c r="J2703" s="31" t="s">
        <v>882</v>
      </c>
      <c r="K2703" s="89">
        <v>22.3</v>
      </c>
      <c r="L2703" s="177"/>
      <c r="M2703" s="193"/>
      <c r="N2703" s="178"/>
      <c r="O2703" s="177"/>
      <c r="P2703" s="24"/>
    </row>
    <row r="2704" spans="1:16">
      <c r="A2704" s="177" t="s">
        <v>2883</v>
      </c>
      <c r="B2704" s="177" t="s">
        <v>982</v>
      </c>
      <c r="C2704" s="177">
        <v>20180134</v>
      </c>
      <c r="D2704" s="177">
        <v>0</v>
      </c>
      <c r="E2704" s="177">
        <v>4</v>
      </c>
      <c r="F2704" s="179" t="s">
        <v>88</v>
      </c>
      <c r="G2704" s="24" t="s">
        <v>911</v>
      </c>
      <c r="H2704" s="24">
        <v>4</v>
      </c>
      <c r="I2704" s="31">
        <v>408</v>
      </c>
      <c r="J2704" s="31" t="s">
        <v>880</v>
      </c>
      <c r="K2704" s="89">
        <v>27.53</v>
      </c>
      <c r="L2704" s="177">
        <v>15.469999999999999</v>
      </c>
      <c r="M2704" s="193">
        <f>15+8*D2704/3+8*(E2704/2)/3</f>
        <v>20.333333333333332</v>
      </c>
      <c r="N2704" s="178">
        <f>L2704-M2704</f>
        <v>-4.8633333333333333</v>
      </c>
      <c r="O2704" s="177">
        <f>SUMPRODUCT(TEXT(N2704-{0,5,15,25,35},"0;\0")*{0,2,3,3,7})</f>
        <v>0</v>
      </c>
      <c r="P2704" s="24"/>
    </row>
    <row r="2705" spans="1:16">
      <c r="A2705" s="177" t="s">
        <v>2883</v>
      </c>
      <c r="B2705" s="177"/>
      <c r="C2705" s="177"/>
      <c r="D2705" s="177"/>
      <c r="E2705" s="177"/>
      <c r="F2705" s="179"/>
      <c r="G2705" s="24" t="s">
        <v>881</v>
      </c>
      <c r="H2705" s="24">
        <v>3</v>
      </c>
      <c r="I2705" s="24">
        <v>306</v>
      </c>
      <c r="J2705" s="31" t="s">
        <v>882</v>
      </c>
      <c r="K2705" s="89">
        <v>22.3</v>
      </c>
      <c r="L2705" s="177"/>
      <c r="M2705" s="193"/>
      <c r="N2705" s="178"/>
      <c r="O2705" s="177"/>
      <c r="P2705" s="24"/>
    </row>
    <row r="2706" spans="1:16">
      <c r="A2706" s="177" t="s">
        <v>2883</v>
      </c>
      <c r="B2706" s="177" t="s">
        <v>983</v>
      </c>
      <c r="C2706" s="177">
        <v>20190424</v>
      </c>
      <c r="D2706" s="177">
        <v>1</v>
      </c>
      <c r="E2706" s="177">
        <v>0</v>
      </c>
      <c r="F2706" s="177" t="s">
        <v>88</v>
      </c>
      <c r="G2706" s="24" t="s">
        <v>879</v>
      </c>
      <c r="H2706" s="24">
        <v>3</v>
      </c>
      <c r="I2706" s="24">
        <v>319</v>
      </c>
      <c r="J2706" s="31" t="s">
        <v>880</v>
      </c>
      <c r="K2706" s="85">
        <v>19.05</v>
      </c>
      <c r="L2706" s="177">
        <v>20.51</v>
      </c>
      <c r="M2706" s="193">
        <f>15+8*D2706/3+8*(E2706/2)/3</f>
        <v>17.666666666666668</v>
      </c>
      <c r="N2706" s="177">
        <f>L2706-M2706</f>
        <v>2.8433333333333337</v>
      </c>
      <c r="O2706" s="177">
        <f>SUMPRODUCT(TEXT(N2706-{0,5,15,25,35},"0;\0")*{0,2,3,3,7})</f>
        <v>0</v>
      </c>
      <c r="P2706" s="24"/>
    </row>
    <row r="2707" spans="1:16">
      <c r="A2707" s="177" t="s">
        <v>2883</v>
      </c>
      <c r="B2707" s="177"/>
      <c r="C2707" s="177"/>
      <c r="D2707" s="177"/>
      <c r="E2707" s="177"/>
      <c r="F2707" s="177"/>
      <c r="G2707" s="24" t="s">
        <v>881</v>
      </c>
      <c r="H2707" s="24">
        <v>4</v>
      </c>
      <c r="I2707" s="24">
        <v>409</v>
      </c>
      <c r="J2707" s="31" t="s">
        <v>882</v>
      </c>
      <c r="K2707" s="85">
        <v>23.33</v>
      </c>
      <c r="L2707" s="177"/>
      <c r="M2707" s="193"/>
      <c r="N2707" s="177"/>
      <c r="O2707" s="177"/>
      <c r="P2707" s="24"/>
    </row>
    <row r="2708" spans="1:16">
      <c r="A2708" s="177" t="s">
        <v>2883</v>
      </c>
      <c r="B2708" s="177" t="s">
        <v>984</v>
      </c>
      <c r="C2708" s="177">
        <v>20170062</v>
      </c>
      <c r="D2708" s="177">
        <v>3</v>
      </c>
      <c r="E2708" s="177">
        <v>1</v>
      </c>
      <c r="F2708" s="22" t="s">
        <v>88</v>
      </c>
      <c r="G2708" s="24" t="s">
        <v>885</v>
      </c>
      <c r="H2708" s="24">
        <v>6</v>
      </c>
      <c r="I2708" s="24">
        <v>608</v>
      </c>
      <c r="J2708" s="31" t="s">
        <v>880</v>
      </c>
      <c r="K2708" s="89">
        <v>34.26</v>
      </c>
      <c r="L2708" s="177">
        <v>35.39</v>
      </c>
      <c r="M2708" s="193">
        <f>15+8*D2708/3+8*(E2708/2)/3</f>
        <v>24.333333333333332</v>
      </c>
      <c r="N2708" s="177">
        <f>L2708-M2708</f>
        <v>11.056666666666668</v>
      </c>
      <c r="O2708" s="177">
        <f>SUMPRODUCT(TEXT(N2708-{0,5,15,25,35},"0;\0")*{0,2,3,3,7})</f>
        <v>12</v>
      </c>
      <c r="P2708" s="24"/>
    </row>
    <row r="2709" spans="1:16">
      <c r="A2709" s="177" t="s">
        <v>2883</v>
      </c>
      <c r="B2709" s="177"/>
      <c r="C2709" s="177"/>
      <c r="D2709" s="177"/>
      <c r="E2709" s="177"/>
      <c r="F2709" s="22" t="s">
        <v>88</v>
      </c>
      <c r="G2709" s="24" t="s">
        <v>881</v>
      </c>
      <c r="H2709" s="24">
        <v>4</v>
      </c>
      <c r="I2709" s="31">
        <v>402</v>
      </c>
      <c r="J2709" s="31" t="s">
        <v>882</v>
      </c>
      <c r="K2709" s="89">
        <v>17.96</v>
      </c>
      <c r="L2709" s="177"/>
      <c r="M2709" s="193"/>
      <c r="N2709" s="177"/>
      <c r="O2709" s="177"/>
      <c r="P2709" s="24"/>
    </row>
    <row r="2710" spans="1:16" ht="24">
      <c r="A2710" s="22" t="s">
        <v>2883</v>
      </c>
      <c r="B2710" s="22" t="s">
        <v>985</v>
      </c>
      <c r="C2710" s="22">
        <v>20190205</v>
      </c>
      <c r="D2710" s="24">
        <v>0</v>
      </c>
      <c r="E2710" s="24">
        <v>0</v>
      </c>
      <c r="F2710" s="22" t="s">
        <v>88</v>
      </c>
      <c r="G2710" s="24" t="s">
        <v>937</v>
      </c>
      <c r="H2710" s="24">
        <v>2</v>
      </c>
      <c r="I2710" s="24">
        <v>209</v>
      </c>
      <c r="J2710" s="31" t="s">
        <v>880</v>
      </c>
      <c r="K2710" s="85">
        <v>19.72</v>
      </c>
      <c r="L2710" s="24">
        <v>19.72</v>
      </c>
      <c r="M2710" s="39">
        <f>15+8*D2710/3+8*(E2710/2)/3</f>
        <v>15</v>
      </c>
      <c r="N2710" s="24">
        <f>L2710-M2710</f>
        <v>4.7199999999999989</v>
      </c>
      <c r="O2710" s="24">
        <f>SUMPRODUCT(TEXT(N2710-{0,5,15,25,35},"0;\0")*{0,2,3,3,7})</f>
        <v>0</v>
      </c>
      <c r="P2710" s="24"/>
    </row>
    <row r="2711" spans="1:16" ht="24">
      <c r="A2711" s="22" t="s">
        <v>2883</v>
      </c>
      <c r="B2711" s="22" t="s">
        <v>986</v>
      </c>
      <c r="C2711" s="22">
        <v>20190032</v>
      </c>
      <c r="D2711" s="24">
        <v>0</v>
      </c>
      <c r="E2711" s="24">
        <v>0</v>
      </c>
      <c r="F2711" s="22" t="s">
        <v>88</v>
      </c>
      <c r="G2711" s="24" t="s">
        <v>937</v>
      </c>
      <c r="H2711" s="24">
        <v>4</v>
      </c>
      <c r="I2711" s="24">
        <v>410</v>
      </c>
      <c r="J2711" s="31" t="s">
        <v>880</v>
      </c>
      <c r="K2711" s="85">
        <v>19.72</v>
      </c>
      <c r="L2711" s="24">
        <v>19.72</v>
      </c>
      <c r="M2711" s="39">
        <f>15+8*D2711/3+8*(E2711/2)/3</f>
        <v>15</v>
      </c>
      <c r="N2711" s="24">
        <f>L2711-M2711</f>
        <v>4.7199999999999989</v>
      </c>
      <c r="O2711" s="24">
        <f>SUMPRODUCT(TEXT(N2711-{0,5,15,25,35},"0;\0")*{0,2,3,3,7})</f>
        <v>0</v>
      </c>
      <c r="P2711" s="24"/>
    </row>
    <row r="2712" spans="1:16">
      <c r="A2712" s="179" t="s">
        <v>2883</v>
      </c>
      <c r="B2712" s="179" t="s">
        <v>987</v>
      </c>
      <c r="C2712" s="179">
        <v>20190202</v>
      </c>
      <c r="D2712" s="177">
        <v>1</v>
      </c>
      <c r="E2712" s="177">
        <v>3</v>
      </c>
      <c r="F2712" s="22" t="s">
        <v>88</v>
      </c>
      <c r="G2712" s="24" t="s">
        <v>937</v>
      </c>
      <c r="H2712" s="24">
        <v>5</v>
      </c>
      <c r="I2712" s="24">
        <v>515</v>
      </c>
      <c r="J2712" s="31" t="s">
        <v>880</v>
      </c>
      <c r="K2712" s="85">
        <v>23.12</v>
      </c>
      <c r="L2712" s="177">
        <v>29.990000000000002</v>
      </c>
      <c r="M2712" s="193">
        <f>15+8*D2712/3+8*(E2712/2)/3</f>
        <v>21.666666666666668</v>
      </c>
      <c r="N2712" s="177">
        <f>L2712-M2712</f>
        <v>8.3233333333333341</v>
      </c>
      <c r="O2712" s="177">
        <f>SUMPRODUCT(TEXT(N2712-{0,5,15,25,35},"0;\0")*{0,2,3,3,7})</f>
        <v>6</v>
      </c>
      <c r="P2712" s="24"/>
    </row>
    <row r="2713" spans="1:16">
      <c r="A2713" s="179" t="s">
        <v>2883</v>
      </c>
      <c r="B2713" s="179"/>
      <c r="C2713" s="179"/>
      <c r="D2713" s="177"/>
      <c r="E2713" s="177"/>
      <c r="F2713" s="22" t="s">
        <v>88</v>
      </c>
      <c r="G2713" s="24" t="s">
        <v>885</v>
      </c>
      <c r="H2713" s="24">
        <v>4</v>
      </c>
      <c r="I2713" s="24">
        <v>401</v>
      </c>
      <c r="J2713" s="31" t="s">
        <v>882</v>
      </c>
      <c r="K2713" s="89">
        <v>27.5</v>
      </c>
      <c r="L2713" s="177"/>
      <c r="M2713" s="193"/>
      <c r="N2713" s="177"/>
      <c r="O2713" s="177"/>
      <c r="P2713" s="24"/>
    </row>
    <row r="2714" spans="1:16" ht="24">
      <c r="A2714" s="22" t="s">
        <v>2883</v>
      </c>
      <c r="B2714" s="22" t="s">
        <v>988</v>
      </c>
      <c r="C2714" s="22">
        <v>20190222</v>
      </c>
      <c r="D2714" s="24">
        <v>0</v>
      </c>
      <c r="E2714" s="24">
        <v>0</v>
      </c>
      <c r="F2714" s="22" t="s">
        <v>88</v>
      </c>
      <c r="G2714" s="24" t="s">
        <v>937</v>
      </c>
      <c r="H2714" s="24">
        <v>5</v>
      </c>
      <c r="I2714" s="24">
        <v>509</v>
      </c>
      <c r="J2714" s="31" t="s">
        <v>880</v>
      </c>
      <c r="K2714" s="85">
        <v>19.72</v>
      </c>
      <c r="L2714" s="24">
        <v>19.72</v>
      </c>
      <c r="M2714" s="39">
        <f t="shared" ref="M2714:M2719" si="63">15+8*D2714/3+8*(E2714/2)/3</f>
        <v>15</v>
      </c>
      <c r="N2714" s="24">
        <f t="shared" ref="N2714:N2719" si="64">L2714-M2714</f>
        <v>4.7199999999999989</v>
      </c>
      <c r="O2714" s="24">
        <f>SUMPRODUCT(TEXT(N2714-{0,5,15,25,35},"0;\0")*{0,2,3,3,7})</f>
        <v>0</v>
      </c>
      <c r="P2714" s="24"/>
    </row>
    <row r="2715" spans="1:16">
      <c r="A2715" s="177" t="s">
        <v>2883</v>
      </c>
      <c r="B2715" s="177" t="s">
        <v>989</v>
      </c>
      <c r="C2715" s="177">
        <v>20190072</v>
      </c>
      <c r="D2715" s="177">
        <v>0</v>
      </c>
      <c r="E2715" s="177">
        <v>0</v>
      </c>
      <c r="F2715" s="22" t="s">
        <v>88</v>
      </c>
      <c r="G2715" s="24" t="s">
        <v>879</v>
      </c>
      <c r="H2715" s="24">
        <v>4</v>
      </c>
      <c r="I2715" s="24">
        <v>403</v>
      </c>
      <c r="J2715" s="31" t="s">
        <v>880</v>
      </c>
      <c r="K2715" s="85">
        <v>19.18</v>
      </c>
      <c r="L2715" s="177">
        <v>21.169999999999998</v>
      </c>
      <c r="M2715" s="193">
        <f t="shared" si="63"/>
        <v>15</v>
      </c>
      <c r="N2715" s="177">
        <f t="shared" si="64"/>
        <v>6.1699999999999982</v>
      </c>
      <c r="O2715" s="177">
        <f>SUMPRODUCT(TEXT(N2715-{0,5,15,25,35},"0;\0")*{0,2,3,3,7})</f>
        <v>2</v>
      </c>
      <c r="P2715" s="24"/>
    </row>
    <row r="2716" spans="1:16">
      <c r="A2716" s="177" t="s">
        <v>2883</v>
      </c>
      <c r="B2716" s="177"/>
      <c r="C2716" s="177"/>
      <c r="D2716" s="177"/>
      <c r="E2716" s="177"/>
      <c r="F2716" s="22" t="s">
        <v>88</v>
      </c>
      <c r="G2716" s="24" t="s">
        <v>881</v>
      </c>
      <c r="H2716" s="24">
        <v>4</v>
      </c>
      <c r="I2716" s="24">
        <v>403</v>
      </c>
      <c r="J2716" s="31" t="s">
        <v>882</v>
      </c>
      <c r="K2716" s="85">
        <v>17.89</v>
      </c>
      <c r="L2716" s="177"/>
      <c r="M2716" s="193"/>
      <c r="N2716" s="177"/>
      <c r="O2716" s="177"/>
      <c r="P2716" s="24"/>
    </row>
    <row r="2717" spans="1:16">
      <c r="A2717" s="177" t="s">
        <v>2883</v>
      </c>
      <c r="B2717" s="177" t="s">
        <v>990</v>
      </c>
      <c r="C2717" s="177">
        <v>20190220</v>
      </c>
      <c r="D2717" s="177">
        <v>1</v>
      </c>
      <c r="E2717" s="177">
        <v>0</v>
      </c>
      <c r="F2717" s="22" t="s">
        <v>88</v>
      </c>
      <c r="G2717" s="24" t="s">
        <v>879</v>
      </c>
      <c r="H2717" s="24">
        <v>2</v>
      </c>
      <c r="I2717" s="24">
        <v>217</v>
      </c>
      <c r="J2717" s="31" t="s">
        <v>880</v>
      </c>
      <c r="K2717" s="85">
        <v>40</v>
      </c>
      <c r="L2717" s="177">
        <v>41.13</v>
      </c>
      <c r="M2717" s="193">
        <f t="shared" si="63"/>
        <v>17.666666666666668</v>
      </c>
      <c r="N2717" s="177">
        <f t="shared" si="64"/>
        <v>23.463333333333335</v>
      </c>
      <c r="O2717" s="177">
        <f>SUMPRODUCT(TEXT(N2717-{0,5,15,25,35},"0;\0")*{0,2,3,3,7})</f>
        <v>60</v>
      </c>
      <c r="P2717" s="24"/>
    </row>
    <row r="2718" spans="1:16">
      <c r="A2718" s="177" t="s">
        <v>2883</v>
      </c>
      <c r="B2718" s="177"/>
      <c r="C2718" s="177"/>
      <c r="D2718" s="177"/>
      <c r="E2718" s="177"/>
      <c r="F2718" s="22" t="s">
        <v>88</v>
      </c>
      <c r="G2718" s="24" t="s">
        <v>881</v>
      </c>
      <c r="H2718" s="24">
        <v>4</v>
      </c>
      <c r="I2718" s="31">
        <v>402</v>
      </c>
      <c r="J2718" s="31" t="s">
        <v>882</v>
      </c>
      <c r="K2718" s="89">
        <v>17.96</v>
      </c>
      <c r="L2718" s="177"/>
      <c r="M2718" s="193"/>
      <c r="N2718" s="177"/>
      <c r="O2718" s="177"/>
      <c r="P2718" s="24"/>
    </row>
    <row r="2719" spans="1:16">
      <c r="A2719" s="177" t="s">
        <v>2883</v>
      </c>
      <c r="B2719" s="177" t="s">
        <v>991</v>
      </c>
      <c r="C2719" s="177">
        <v>20190079</v>
      </c>
      <c r="D2719" s="177">
        <v>0</v>
      </c>
      <c r="E2719" s="177">
        <v>0</v>
      </c>
      <c r="F2719" s="22" t="s">
        <v>88</v>
      </c>
      <c r="G2719" s="24" t="s">
        <v>881</v>
      </c>
      <c r="H2719" s="24">
        <v>3</v>
      </c>
      <c r="I2719" s="24">
        <v>306</v>
      </c>
      <c r="J2719" s="31" t="s">
        <v>882</v>
      </c>
      <c r="K2719" s="89">
        <v>22.3</v>
      </c>
      <c r="L2719" s="177">
        <v>20.97</v>
      </c>
      <c r="M2719" s="193">
        <f t="shared" si="63"/>
        <v>15</v>
      </c>
      <c r="N2719" s="177">
        <f t="shared" si="64"/>
        <v>5.9699999999999989</v>
      </c>
      <c r="O2719" s="177">
        <f>SUMPRODUCT(TEXT(N2719-{0,5,15,25,35},"0;\0")*{0,2,3,3,7})</f>
        <v>2</v>
      </c>
      <c r="P2719" s="24"/>
    </row>
    <row r="2720" spans="1:16">
      <c r="A2720" s="177" t="s">
        <v>2883</v>
      </c>
      <c r="B2720" s="177"/>
      <c r="C2720" s="177"/>
      <c r="D2720" s="177"/>
      <c r="E2720" s="177"/>
      <c r="F2720" s="22" t="s">
        <v>88</v>
      </c>
      <c r="G2720" s="24" t="s">
        <v>881</v>
      </c>
      <c r="H2720" s="24">
        <v>1</v>
      </c>
      <c r="I2720" s="24">
        <v>103</v>
      </c>
      <c r="J2720" s="31" t="s">
        <v>880</v>
      </c>
      <c r="K2720" s="85">
        <v>19.27</v>
      </c>
      <c r="L2720" s="177"/>
      <c r="M2720" s="193"/>
      <c r="N2720" s="177"/>
      <c r="O2720" s="177"/>
      <c r="P2720" s="24"/>
    </row>
    <row r="2721" spans="1:16" ht="24">
      <c r="A2721" s="24" t="s">
        <v>2883</v>
      </c>
      <c r="B2721" s="24" t="s">
        <v>992</v>
      </c>
      <c r="C2721" s="24">
        <v>20190075</v>
      </c>
      <c r="D2721" s="24">
        <v>0</v>
      </c>
      <c r="E2721" s="24">
        <v>0</v>
      </c>
      <c r="F2721" s="22" t="s">
        <v>88</v>
      </c>
      <c r="G2721" s="24" t="s">
        <v>881</v>
      </c>
      <c r="H2721" s="24">
        <v>3</v>
      </c>
      <c r="I2721" s="24">
        <v>306</v>
      </c>
      <c r="J2721" s="31" t="s">
        <v>882</v>
      </c>
      <c r="K2721" s="89">
        <v>22.3</v>
      </c>
      <c r="L2721" s="24">
        <v>1.7</v>
      </c>
      <c r="M2721" s="39">
        <f t="shared" ref="M2721:M2726" si="65">15+8*D2721/3+8*(E2721/2)/3</f>
        <v>15</v>
      </c>
      <c r="N2721" s="24">
        <f t="shared" ref="N2721:N2726" si="66">L2721-M2721</f>
        <v>-13.3</v>
      </c>
      <c r="O2721" s="24">
        <f>SUMPRODUCT(TEXT(N2721-{0,5,15,25,35},"0;\0")*{0,2,3,3,7})</f>
        <v>0</v>
      </c>
      <c r="P2721" s="24"/>
    </row>
    <row r="2722" spans="1:16" ht="24">
      <c r="A2722" s="24" t="s">
        <v>2883</v>
      </c>
      <c r="B2722" s="24" t="s">
        <v>993</v>
      </c>
      <c r="C2722" s="24">
        <v>20190200</v>
      </c>
      <c r="D2722" s="24">
        <v>0</v>
      </c>
      <c r="E2722" s="24">
        <v>0</v>
      </c>
      <c r="F2722" s="22" t="s">
        <v>88</v>
      </c>
      <c r="G2722" s="24" t="s">
        <v>881</v>
      </c>
      <c r="H2722" s="24">
        <v>3</v>
      </c>
      <c r="I2722" s="24">
        <v>306</v>
      </c>
      <c r="J2722" s="31" t="s">
        <v>882</v>
      </c>
      <c r="K2722" s="89">
        <v>22.3</v>
      </c>
      <c r="L2722" s="24">
        <v>1.7</v>
      </c>
      <c r="M2722" s="39">
        <f t="shared" si="65"/>
        <v>15</v>
      </c>
      <c r="N2722" s="24">
        <f t="shared" si="66"/>
        <v>-13.3</v>
      </c>
      <c r="O2722" s="24">
        <f>SUMPRODUCT(TEXT(N2722-{0,5,15,25,35},"0;\0")*{0,2,3,3,7})</f>
        <v>0</v>
      </c>
      <c r="P2722" s="24"/>
    </row>
    <row r="2723" spans="1:16" ht="24">
      <c r="A2723" s="24" t="s">
        <v>2883</v>
      </c>
      <c r="B2723" s="24" t="s">
        <v>994</v>
      </c>
      <c r="C2723" s="24">
        <v>20190071</v>
      </c>
      <c r="D2723" s="24">
        <v>0</v>
      </c>
      <c r="E2723" s="24">
        <v>0</v>
      </c>
      <c r="F2723" s="22" t="s">
        <v>88</v>
      </c>
      <c r="G2723" s="24" t="s">
        <v>881</v>
      </c>
      <c r="H2723" s="24">
        <v>4</v>
      </c>
      <c r="I2723" s="24">
        <v>403</v>
      </c>
      <c r="J2723" s="31" t="s">
        <v>882</v>
      </c>
      <c r="K2723" s="85">
        <v>17.89</v>
      </c>
      <c r="L2723" s="24">
        <v>1.99</v>
      </c>
      <c r="M2723" s="39">
        <f t="shared" si="65"/>
        <v>15</v>
      </c>
      <c r="N2723" s="24">
        <f t="shared" si="66"/>
        <v>-13.01</v>
      </c>
      <c r="O2723" s="24">
        <f>SUMPRODUCT(TEXT(N2723-{0,5,15,25,35},"0;\0")*{0,2,3,3,7})</f>
        <v>0</v>
      </c>
      <c r="P2723" s="24"/>
    </row>
    <row r="2724" spans="1:16" ht="24">
      <c r="A2724" s="24" t="s">
        <v>2883</v>
      </c>
      <c r="B2724" s="24" t="s">
        <v>995</v>
      </c>
      <c r="C2724" s="24">
        <v>20190086</v>
      </c>
      <c r="D2724" s="24">
        <v>0</v>
      </c>
      <c r="E2724" s="24">
        <v>0</v>
      </c>
      <c r="F2724" s="22" t="s">
        <v>88</v>
      </c>
      <c r="G2724" s="24" t="s">
        <v>881</v>
      </c>
      <c r="H2724" s="24">
        <v>4</v>
      </c>
      <c r="I2724" s="24">
        <v>410</v>
      </c>
      <c r="J2724" s="31" t="s">
        <v>882</v>
      </c>
      <c r="K2724" s="89">
        <v>23.33</v>
      </c>
      <c r="L2724" s="24">
        <v>1.8</v>
      </c>
      <c r="M2724" s="39">
        <f t="shared" si="65"/>
        <v>15</v>
      </c>
      <c r="N2724" s="24">
        <f t="shared" si="66"/>
        <v>-13.2</v>
      </c>
      <c r="O2724" s="24">
        <f>SUMPRODUCT(TEXT(N2724-{0,5,15,25,35},"0;\0")*{0,2,3,3,7})</f>
        <v>0</v>
      </c>
      <c r="P2724" s="24"/>
    </row>
    <row r="2725" spans="1:16" ht="24">
      <c r="A2725" s="24" t="s">
        <v>2885</v>
      </c>
      <c r="B2725" s="24" t="s">
        <v>2887</v>
      </c>
      <c r="C2725" s="24" t="s">
        <v>3035</v>
      </c>
      <c r="D2725" s="24">
        <v>0</v>
      </c>
      <c r="E2725" s="24">
        <v>0</v>
      </c>
      <c r="F2725" s="22" t="s">
        <v>88</v>
      </c>
      <c r="G2725" s="24" t="s">
        <v>3036</v>
      </c>
      <c r="H2725" s="24">
        <v>4</v>
      </c>
      <c r="I2725" s="24">
        <v>417</v>
      </c>
      <c r="J2725" s="31" t="s">
        <v>3037</v>
      </c>
      <c r="K2725" s="85">
        <v>35.75</v>
      </c>
      <c r="L2725" s="24">
        <v>35.75</v>
      </c>
      <c r="M2725" s="39">
        <f t="shared" si="65"/>
        <v>15</v>
      </c>
      <c r="N2725" s="24">
        <f t="shared" si="66"/>
        <v>20.75</v>
      </c>
      <c r="O2725" s="24">
        <f>SUMPRODUCT(TEXT(N2725-{0,5,15,25,35},"0;\0")*{0,2,3,3,7})</f>
        <v>50</v>
      </c>
      <c r="P2725" s="24"/>
    </row>
    <row r="2726" spans="1:16" ht="36">
      <c r="A2726" s="24" t="s">
        <v>2885</v>
      </c>
      <c r="B2726" s="24" t="s">
        <v>3038</v>
      </c>
      <c r="C2726" s="24" t="s">
        <v>3035</v>
      </c>
      <c r="D2726" s="24">
        <v>0</v>
      </c>
      <c r="E2726" s="24">
        <v>0</v>
      </c>
      <c r="F2726" s="22" t="s">
        <v>88</v>
      </c>
      <c r="G2726" s="24" t="s">
        <v>3039</v>
      </c>
      <c r="H2726" s="24">
        <v>1</v>
      </c>
      <c r="I2726" s="24">
        <v>103</v>
      </c>
      <c r="J2726" s="31" t="s">
        <v>3037</v>
      </c>
      <c r="K2726" s="85">
        <v>19.72</v>
      </c>
      <c r="L2726" s="24">
        <v>19.72</v>
      </c>
      <c r="M2726" s="39">
        <f t="shared" si="65"/>
        <v>15</v>
      </c>
      <c r="N2726" s="24">
        <f t="shared" si="66"/>
        <v>4.7199999999999989</v>
      </c>
      <c r="O2726" s="24">
        <f>SUMPRODUCT(TEXT(N2726-{0,5,15,25,35},"0;\0")*{0,2,3,3,7})</f>
        <v>0</v>
      </c>
      <c r="P2726" s="24"/>
    </row>
    <row r="2727" spans="1:16">
      <c r="A2727" s="151" t="s">
        <v>2889</v>
      </c>
      <c r="B2727" s="151" t="s">
        <v>1690</v>
      </c>
      <c r="C2727" s="151">
        <v>20100267</v>
      </c>
      <c r="D2727" s="151">
        <v>0</v>
      </c>
      <c r="E2727" s="151">
        <v>3</v>
      </c>
      <c r="F2727" s="63" t="s">
        <v>88</v>
      </c>
      <c r="G2727" s="63" t="s">
        <v>1691</v>
      </c>
      <c r="H2727" s="63">
        <v>5</v>
      </c>
      <c r="I2727" s="63" t="s">
        <v>1692</v>
      </c>
      <c r="J2727" s="63" t="s">
        <v>1693</v>
      </c>
      <c r="K2727" s="92">
        <v>86.95</v>
      </c>
      <c r="L2727" s="160">
        <v>23.55</v>
      </c>
      <c r="M2727" s="160">
        <f>15+D2728*8/3+(E2727/2)*8/3</f>
        <v>19</v>
      </c>
      <c r="N2727" s="157">
        <f>L2727-M2727</f>
        <v>4.5500000000000007</v>
      </c>
      <c r="O2727" s="147">
        <f>SUMPRODUCT(TEXT(N2727-{0,5,15,25,35},"0;\0")*{0,2,3,3,7})</f>
        <v>0</v>
      </c>
      <c r="P2727" s="147"/>
    </row>
    <row r="2728" spans="1:16">
      <c r="A2728" s="144" t="s">
        <v>2889</v>
      </c>
      <c r="B2728" s="141"/>
      <c r="C2728" s="141"/>
      <c r="D2728" s="141"/>
      <c r="E2728" s="141"/>
      <c r="F2728" s="64" t="s">
        <v>88</v>
      </c>
      <c r="G2728" s="65" t="s">
        <v>1694</v>
      </c>
      <c r="H2728" s="65">
        <v>5</v>
      </c>
      <c r="I2728" s="65" t="s">
        <v>1695</v>
      </c>
      <c r="J2728" s="65" t="s">
        <v>1696</v>
      </c>
      <c r="K2728" s="93">
        <v>67.540000000000006</v>
      </c>
      <c r="L2728" s="158"/>
      <c r="M2728" s="158"/>
      <c r="N2728" s="158"/>
      <c r="O2728" s="141"/>
      <c r="P2728" s="141"/>
    </row>
    <row r="2729" spans="1:16">
      <c r="A2729" s="148" t="s">
        <v>2889</v>
      </c>
      <c r="B2729" s="172" t="s">
        <v>977</v>
      </c>
      <c r="C2729" s="141">
        <v>20160085</v>
      </c>
      <c r="D2729" s="141">
        <v>11</v>
      </c>
      <c r="E2729" s="141">
        <v>4</v>
      </c>
      <c r="F2729" s="66" t="s">
        <v>88</v>
      </c>
      <c r="G2729" s="65" t="s">
        <v>1697</v>
      </c>
      <c r="H2729" s="65">
        <v>1</v>
      </c>
      <c r="I2729" s="65" t="s">
        <v>1698</v>
      </c>
      <c r="J2729" s="65" t="s">
        <v>325</v>
      </c>
      <c r="K2729" s="94">
        <v>12.98</v>
      </c>
      <c r="L2729" s="173">
        <v>55.316000000000003</v>
      </c>
      <c r="M2729" s="173">
        <f>15+D2729*8/3+(E2729/2)*8/3</f>
        <v>49.666666666666664</v>
      </c>
      <c r="N2729" s="152">
        <f>L2729-M2729</f>
        <v>5.6493333333333382</v>
      </c>
      <c r="O2729" s="146">
        <f>SUMPRODUCT(TEXT(N2729-{0,5,15,25,35},"0;\0")*{0,2,3,3,7})</f>
        <v>2</v>
      </c>
      <c r="P2729" s="146"/>
    </row>
    <row r="2730" spans="1:16">
      <c r="A2730" s="148" t="s">
        <v>2889</v>
      </c>
      <c r="B2730" s="172"/>
      <c r="C2730" s="141"/>
      <c r="D2730" s="141"/>
      <c r="E2730" s="141"/>
      <c r="F2730" s="66" t="s">
        <v>88</v>
      </c>
      <c r="G2730" s="65" t="s">
        <v>1691</v>
      </c>
      <c r="H2730" s="65">
        <v>3</v>
      </c>
      <c r="I2730" s="65" t="s">
        <v>1699</v>
      </c>
      <c r="J2730" s="65" t="s">
        <v>1700</v>
      </c>
      <c r="K2730" s="94">
        <v>176.08</v>
      </c>
      <c r="L2730" s="173"/>
      <c r="M2730" s="173"/>
      <c r="N2730" s="152"/>
      <c r="O2730" s="146"/>
      <c r="P2730" s="146"/>
    </row>
    <row r="2731" spans="1:16">
      <c r="A2731" s="148" t="s">
        <v>2889</v>
      </c>
      <c r="B2731" s="172"/>
      <c r="C2731" s="141"/>
      <c r="D2731" s="141"/>
      <c r="E2731" s="141"/>
      <c r="F2731" s="64" t="s">
        <v>88</v>
      </c>
      <c r="G2731" s="65" t="s">
        <v>1694</v>
      </c>
      <c r="H2731" s="63">
        <v>2</v>
      </c>
      <c r="I2731" s="63" t="s">
        <v>1701</v>
      </c>
      <c r="J2731" s="63" t="s">
        <v>1702</v>
      </c>
      <c r="K2731" s="95">
        <v>106.91</v>
      </c>
      <c r="L2731" s="173"/>
      <c r="M2731" s="173"/>
      <c r="N2731" s="152"/>
      <c r="O2731" s="146"/>
      <c r="P2731" s="146"/>
    </row>
    <row r="2732" spans="1:16">
      <c r="A2732" s="148" t="s">
        <v>2889</v>
      </c>
      <c r="B2732" s="172" t="s">
        <v>3053</v>
      </c>
      <c r="C2732" s="141">
        <v>19950071</v>
      </c>
      <c r="D2732" s="141">
        <v>0</v>
      </c>
      <c r="E2732" s="141">
        <v>6</v>
      </c>
      <c r="F2732" s="64" t="s">
        <v>88</v>
      </c>
      <c r="G2732" s="65" t="s">
        <v>1691</v>
      </c>
      <c r="H2732" s="63">
        <v>4</v>
      </c>
      <c r="I2732" s="63" t="s">
        <v>1797</v>
      </c>
      <c r="J2732" s="63" t="s">
        <v>1693</v>
      </c>
      <c r="K2732" s="95">
        <v>100.1</v>
      </c>
      <c r="L2732" s="173">
        <v>27.22</v>
      </c>
      <c r="M2732" s="173">
        <f>15+D2733*8/3+(E2732/2)*8/3</f>
        <v>23</v>
      </c>
      <c r="N2732" s="152">
        <f>L2732-M2732</f>
        <v>4.2199999999999989</v>
      </c>
      <c r="O2732" s="146">
        <f>SUMPRODUCT(TEXT(N2732-{0,5,15,25,35},"0;\0")*{0,2,3,3,7})</f>
        <v>0</v>
      </c>
      <c r="P2732" s="146"/>
    </row>
    <row r="2733" spans="1:16">
      <c r="A2733" s="144" t="s">
        <v>2889</v>
      </c>
      <c r="B2733" s="141"/>
      <c r="C2733" s="141"/>
      <c r="D2733" s="141"/>
      <c r="E2733" s="141"/>
      <c r="F2733" s="64" t="s">
        <v>88</v>
      </c>
      <c r="G2733" s="65" t="s">
        <v>1694</v>
      </c>
      <c r="H2733" s="63">
        <v>2</v>
      </c>
      <c r="I2733" s="63" t="s">
        <v>1701</v>
      </c>
      <c r="J2733" s="63" t="s">
        <v>1702</v>
      </c>
      <c r="K2733" s="95">
        <v>106.91</v>
      </c>
      <c r="L2733" s="158"/>
      <c r="M2733" s="158"/>
      <c r="N2733" s="158"/>
      <c r="O2733" s="141"/>
      <c r="P2733" s="141"/>
    </row>
    <row r="2734" spans="1:16">
      <c r="A2734" s="144" t="s">
        <v>2889</v>
      </c>
      <c r="B2734" s="141" t="s">
        <v>3051</v>
      </c>
      <c r="C2734" s="153">
        <v>19960005</v>
      </c>
      <c r="D2734" s="141">
        <v>1</v>
      </c>
      <c r="E2734" s="141">
        <v>7</v>
      </c>
      <c r="F2734" s="64" t="s">
        <v>88</v>
      </c>
      <c r="G2734" s="65" t="s">
        <v>1694</v>
      </c>
      <c r="H2734" s="63">
        <v>2</v>
      </c>
      <c r="I2734" s="63" t="s">
        <v>1701</v>
      </c>
      <c r="J2734" s="63" t="s">
        <v>1702</v>
      </c>
      <c r="K2734" s="95">
        <v>106.91</v>
      </c>
      <c r="L2734" s="158">
        <v>40.064999999999998</v>
      </c>
      <c r="M2734" s="158">
        <f>15+D2734*8/3+(E2734/2)*8/3</f>
        <v>27</v>
      </c>
      <c r="N2734" s="161">
        <f>L2734-M2734</f>
        <v>13.064999999999998</v>
      </c>
      <c r="O2734" s="139">
        <f>SUMPRODUCT(TEXT(N2734-{0,5,15,25,35},"0;\0")*{0,2,3,3,7})</f>
        <v>16</v>
      </c>
      <c r="P2734" s="139"/>
    </row>
    <row r="2735" spans="1:16">
      <c r="A2735" s="144" t="s">
        <v>2889</v>
      </c>
      <c r="B2735" s="141"/>
      <c r="C2735" s="154"/>
      <c r="D2735" s="141"/>
      <c r="E2735" s="141"/>
      <c r="F2735" s="65" t="s">
        <v>88</v>
      </c>
      <c r="G2735" s="65" t="s">
        <v>1694</v>
      </c>
      <c r="H2735" s="65">
        <v>2</v>
      </c>
      <c r="I2735" s="65" t="s">
        <v>1703</v>
      </c>
      <c r="J2735" s="65" t="s">
        <v>325</v>
      </c>
      <c r="K2735" s="93">
        <v>15.32</v>
      </c>
      <c r="L2735" s="158"/>
      <c r="M2735" s="158"/>
      <c r="N2735" s="161"/>
      <c r="O2735" s="139"/>
      <c r="P2735" s="139"/>
    </row>
    <row r="2736" spans="1:16">
      <c r="A2736" s="144" t="s">
        <v>2889</v>
      </c>
      <c r="B2736" s="141"/>
      <c r="C2736" s="154"/>
      <c r="D2736" s="141"/>
      <c r="E2736" s="141"/>
      <c r="F2736" s="66" t="s">
        <v>88</v>
      </c>
      <c r="G2736" s="65" t="s">
        <v>1697</v>
      </c>
      <c r="H2736" s="65">
        <v>4</v>
      </c>
      <c r="I2736" s="65" t="s">
        <v>714</v>
      </c>
      <c r="J2736" s="65" t="s">
        <v>1693</v>
      </c>
      <c r="K2736" s="94">
        <v>65.89</v>
      </c>
      <c r="L2736" s="158"/>
      <c r="M2736" s="158"/>
      <c r="N2736" s="161"/>
      <c r="O2736" s="139"/>
      <c r="P2736" s="139"/>
    </row>
    <row r="2737" spans="1:16">
      <c r="A2737" s="148" t="s">
        <v>2889</v>
      </c>
      <c r="B2737" s="148" t="s">
        <v>1704</v>
      </c>
      <c r="C2737" s="168">
        <v>20110139</v>
      </c>
      <c r="D2737" s="141">
        <v>12</v>
      </c>
      <c r="E2737" s="141">
        <v>2</v>
      </c>
      <c r="F2737" s="66" t="s">
        <v>88</v>
      </c>
      <c r="G2737" s="65" t="s">
        <v>1697</v>
      </c>
      <c r="H2737" s="65">
        <v>4</v>
      </c>
      <c r="I2737" s="65" t="s">
        <v>714</v>
      </c>
      <c r="J2737" s="65" t="s">
        <v>1693</v>
      </c>
      <c r="K2737" s="94">
        <v>65.89</v>
      </c>
      <c r="L2737" s="160">
        <v>49.265000000000001</v>
      </c>
      <c r="M2737" s="160">
        <f>15+D2737*8/3+(E2737/2)*8/3</f>
        <v>49.666666666666664</v>
      </c>
      <c r="N2737" s="157">
        <f>L2737-M2737</f>
        <v>-0.40166666666666373</v>
      </c>
      <c r="O2737" s="140">
        <f>SUMPRODUCT(TEXT(N2737-{0,5,15,25,35},"0;\0")*{0,2,3,3,7})</f>
        <v>0</v>
      </c>
      <c r="P2737" s="140"/>
    </row>
    <row r="2738" spans="1:16">
      <c r="A2738" s="148" t="s">
        <v>2889</v>
      </c>
      <c r="B2738" s="148"/>
      <c r="C2738" s="169"/>
      <c r="D2738" s="141"/>
      <c r="E2738" s="141"/>
      <c r="F2738" s="66" t="s">
        <v>88</v>
      </c>
      <c r="G2738" s="65" t="s">
        <v>1697</v>
      </c>
      <c r="H2738" s="65">
        <v>5</v>
      </c>
      <c r="I2738" s="65" t="s">
        <v>725</v>
      </c>
      <c r="J2738" s="65" t="s">
        <v>325</v>
      </c>
      <c r="K2738" s="94">
        <v>25.55</v>
      </c>
      <c r="L2738" s="160"/>
      <c r="M2738" s="160"/>
      <c r="N2738" s="157"/>
      <c r="O2738" s="140"/>
      <c r="P2738" s="140"/>
    </row>
    <row r="2739" spans="1:16">
      <c r="A2739" s="148" t="s">
        <v>2889</v>
      </c>
      <c r="B2739" s="148"/>
      <c r="C2739" s="169"/>
      <c r="D2739" s="141"/>
      <c r="E2739" s="141"/>
      <c r="F2739" s="66" t="s">
        <v>88</v>
      </c>
      <c r="G2739" s="65" t="s">
        <v>1691</v>
      </c>
      <c r="H2739" s="65">
        <v>5</v>
      </c>
      <c r="I2739" s="65" t="s">
        <v>1705</v>
      </c>
      <c r="J2739" s="65" t="s">
        <v>1693</v>
      </c>
      <c r="K2739" s="94">
        <v>27.27</v>
      </c>
      <c r="L2739" s="160"/>
      <c r="M2739" s="160"/>
      <c r="N2739" s="157"/>
      <c r="O2739" s="140"/>
      <c r="P2739" s="140"/>
    </row>
    <row r="2740" spans="1:16">
      <c r="A2740" s="148" t="s">
        <v>2889</v>
      </c>
      <c r="B2740" s="148"/>
      <c r="C2740" s="169"/>
      <c r="D2740" s="141"/>
      <c r="E2740" s="141"/>
      <c r="F2740" s="64" t="s">
        <v>88</v>
      </c>
      <c r="G2740" s="65" t="s">
        <v>1694</v>
      </c>
      <c r="H2740" s="65">
        <v>5</v>
      </c>
      <c r="I2740" s="65" t="s">
        <v>1695</v>
      </c>
      <c r="J2740" s="65" t="s">
        <v>1696</v>
      </c>
      <c r="K2740" s="93">
        <v>67.540000000000006</v>
      </c>
      <c r="L2740" s="160"/>
      <c r="M2740" s="160"/>
      <c r="N2740" s="157"/>
      <c r="O2740" s="140"/>
      <c r="P2740" s="140"/>
    </row>
    <row r="2741" spans="1:16">
      <c r="A2741" s="148" t="s">
        <v>2889</v>
      </c>
      <c r="B2741" s="148" t="s">
        <v>1706</v>
      </c>
      <c r="C2741" s="169">
        <v>20020034</v>
      </c>
      <c r="D2741" s="141">
        <v>0</v>
      </c>
      <c r="E2741" s="141">
        <v>6</v>
      </c>
      <c r="F2741" s="64" t="s">
        <v>88</v>
      </c>
      <c r="G2741" s="65" t="s">
        <v>1691</v>
      </c>
      <c r="H2741" s="65">
        <v>3</v>
      </c>
      <c r="I2741" s="65" t="s">
        <v>711</v>
      </c>
      <c r="J2741" s="65" t="s">
        <v>1693</v>
      </c>
      <c r="K2741" s="93">
        <v>92.16</v>
      </c>
      <c r="L2741" s="160">
        <v>22.082000000000001</v>
      </c>
      <c r="M2741" s="160">
        <f>15+D2742*8/3+(E2741/2)*8/3</f>
        <v>23</v>
      </c>
      <c r="N2741" s="157">
        <f>L2741-M2741</f>
        <v>-0.91799999999999926</v>
      </c>
      <c r="O2741" s="140">
        <f>SUMPRODUCT(TEXT(N2741-{0,5,15,25,35},"0;\0")*{0,2,3,3,7})</f>
        <v>0</v>
      </c>
      <c r="P2741" s="140"/>
    </row>
    <row r="2742" spans="1:16">
      <c r="A2742" s="144" t="s">
        <v>2889</v>
      </c>
      <c r="B2742" s="141"/>
      <c r="C2742" s="141"/>
      <c r="D2742" s="141"/>
      <c r="E2742" s="141"/>
      <c r="F2742" s="64" t="s">
        <v>88</v>
      </c>
      <c r="G2742" s="65" t="s">
        <v>1694</v>
      </c>
      <c r="H2742" s="65">
        <v>5</v>
      </c>
      <c r="I2742" s="65" t="s">
        <v>1695</v>
      </c>
      <c r="J2742" s="65" t="s">
        <v>1696</v>
      </c>
      <c r="K2742" s="93">
        <v>67.540000000000006</v>
      </c>
      <c r="L2742" s="158"/>
      <c r="M2742" s="158"/>
      <c r="N2742" s="158"/>
      <c r="O2742" s="141"/>
      <c r="P2742" s="141"/>
    </row>
    <row r="2743" spans="1:16">
      <c r="A2743" s="144" t="s">
        <v>2889</v>
      </c>
      <c r="B2743" s="141" t="s">
        <v>1707</v>
      </c>
      <c r="C2743" s="153">
        <v>19970041</v>
      </c>
      <c r="D2743" s="141">
        <v>0</v>
      </c>
      <c r="E2743" s="141">
        <v>6</v>
      </c>
      <c r="F2743" s="66" t="s">
        <v>88</v>
      </c>
      <c r="G2743" s="65" t="s">
        <v>1697</v>
      </c>
      <c r="H2743" s="65">
        <v>3</v>
      </c>
      <c r="I2743" s="65" t="s">
        <v>1708</v>
      </c>
      <c r="J2743" s="65" t="s">
        <v>1709</v>
      </c>
      <c r="K2743" s="94">
        <v>58.89</v>
      </c>
      <c r="L2743" s="158">
        <v>32.840000000000003</v>
      </c>
      <c r="M2743" s="158">
        <f>15+D2743*8/3+(E2743/2)*8/3</f>
        <v>23</v>
      </c>
      <c r="N2743" s="159">
        <f>L2743-M2743</f>
        <v>9.8400000000000034</v>
      </c>
      <c r="O2743" s="142">
        <f>SUMPRODUCT(TEXT(N2743-{0,5,15,25,35},"0;\0")*{0,2,3,3,7})</f>
        <v>10</v>
      </c>
      <c r="P2743" s="142"/>
    </row>
    <row r="2744" spans="1:16">
      <c r="A2744" s="144" t="s">
        <v>2889</v>
      </c>
      <c r="B2744" s="141"/>
      <c r="C2744" s="153"/>
      <c r="D2744" s="141"/>
      <c r="E2744" s="141"/>
      <c r="F2744" s="64" t="s">
        <v>88</v>
      </c>
      <c r="G2744" s="65" t="s">
        <v>1694</v>
      </c>
      <c r="H2744" s="65">
        <v>5</v>
      </c>
      <c r="I2744" s="65" t="s">
        <v>1695</v>
      </c>
      <c r="J2744" s="65" t="s">
        <v>1696</v>
      </c>
      <c r="K2744" s="93">
        <v>67.540000000000006</v>
      </c>
      <c r="L2744" s="158"/>
      <c r="M2744" s="158"/>
      <c r="N2744" s="159"/>
      <c r="O2744" s="142"/>
      <c r="P2744" s="142"/>
    </row>
    <row r="2745" spans="1:16" ht="36">
      <c r="A2745" s="72" t="s">
        <v>2889</v>
      </c>
      <c r="B2745" s="65" t="s">
        <v>1710</v>
      </c>
      <c r="C2745" s="67">
        <v>20190069</v>
      </c>
      <c r="D2745" s="65">
        <v>0</v>
      </c>
      <c r="E2745" s="65">
        <v>0</v>
      </c>
      <c r="F2745" s="64" t="s">
        <v>88</v>
      </c>
      <c r="G2745" s="65" t="s">
        <v>1694</v>
      </c>
      <c r="H2745" s="65">
        <v>5</v>
      </c>
      <c r="I2745" s="65" t="s">
        <v>1711</v>
      </c>
      <c r="J2745" s="65" t="s">
        <v>1712</v>
      </c>
      <c r="K2745" s="93">
        <v>106.91</v>
      </c>
      <c r="L2745" s="125">
        <v>13.36</v>
      </c>
      <c r="M2745" s="68">
        <f>15+D2745*8/3+(E2745/2)*8/3</f>
        <v>15</v>
      </c>
      <c r="N2745" s="69">
        <f>L2745-M2745</f>
        <v>-1.6400000000000006</v>
      </c>
      <c r="O2745" s="70">
        <f>SUMPRODUCT(TEXT(N2745-{0,5,15,25,35},"0;\0")*{0,2,3,3,7})</f>
        <v>0</v>
      </c>
      <c r="P2745" s="70"/>
    </row>
    <row r="2746" spans="1:16">
      <c r="A2746" s="144" t="s">
        <v>3040</v>
      </c>
      <c r="B2746" s="141" t="s">
        <v>3041</v>
      </c>
      <c r="C2746" s="154">
        <v>19950005</v>
      </c>
      <c r="D2746" s="141">
        <v>0</v>
      </c>
      <c r="E2746" s="141">
        <v>0</v>
      </c>
      <c r="F2746" s="64" t="s">
        <v>88</v>
      </c>
      <c r="G2746" s="65" t="s">
        <v>1694</v>
      </c>
      <c r="H2746" s="65">
        <v>2</v>
      </c>
      <c r="I2746" s="65" t="s">
        <v>1703</v>
      </c>
      <c r="J2746" s="65" t="s">
        <v>325</v>
      </c>
      <c r="K2746" s="93">
        <v>15.32</v>
      </c>
      <c r="L2746" s="158">
        <v>20.75</v>
      </c>
      <c r="M2746" s="158">
        <f>15+D2747*8/3+(E2747/2)*8/3</f>
        <v>15</v>
      </c>
      <c r="N2746" s="159">
        <f>L2746-M2746</f>
        <v>5.75</v>
      </c>
      <c r="O2746" s="142">
        <f>SUMPRODUCT(TEXT(N2746-{0,5,15,25,35},"0;\0")*{0,2,3,3,7})</f>
        <v>2</v>
      </c>
      <c r="P2746" s="142"/>
    </row>
    <row r="2747" spans="1:16">
      <c r="A2747" s="144" t="s">
        <v>2889</v>
      </c>
      <c r="B2747" s="141"/>
      <c r="C2747" s="141"/>
      <c r="D2747" s="141"/>
      <c r="E2747" s="141"/>
      <c r="F2747" s="66" t="s">
        <v>88</v>
      </c>
      <c r="G2747" s="65" t="s">
        <v>1691</v>
      </c>
      <c r="H2747" s="65">
        <v>2</v>
      </c>
      <c r="I2747" s="65" t="s">
        <v>1713</v>
      </c>
      <c r="J2747" s="65" t="s">
        <v>1714</v>
      </c>
      <c r="K2747" s="94">
        <v>48.92</v>
      </c>
      <c r="L2747" s="158"/>
      <c r="M2747" s="158"/>
      <c r="N2747" s="158"/>
      <c r="O2747" s="141"/>
      <c r="P2747" s="141"/>
    </row>
    <row r="2748" spans="1:16">
      <c r="A2748" s="144" t="s">
        <v>2889</v>
      </c>
      <c r="B2748" s="141" t="s">
        <v>1715</v>
      </c>
      <c r="C2748" s="154">
        <v>19970019</v>
      </c>
      <c r="D2748" s="141">
        <v>1</v>
      </c>
      <c r="E2748" s="141">
        <v>4</v>
      </c>
      <c r="F2748" s="66" t="s">
        <v>88</v>
      </c>
      <c r="G2748" s="65" t="s">
        <v>1691</v>
      </c>
      <c r="H2748" s="65">
        <v>3</v>
      </c>
      <c r="I2748" s="65" t="s">
        <v>1699</v>
      </c>
      <c r="J2748" s="65" t="s">
        <v>1700</v>
      </c>
      <c r="K2748" s="94">
        <v>176.08</v>
      </c>
      <c r="L2748" s="158">
        <v>27.12</v>
      </c>
      <c r="M2748" s="158">
        <f>15+D2748*8/3+(E2748/2)*8/3</f>
        <v>23</v>
      </c>
      <c r="N2748" s="159">
        <f>L2748-M2748</f>
        <v>4.120000000000001</v>
      </c>
      <c r="O2748" s="142">
        <f>SUMPRODUCT(TEXT(N2748-{0,5,15,25,35},"0;\0")*{0,2,3,3,7})</f>
        <v>0</v>
      </c>
      <c r="P2748" s="142"/>
    </row>
    <row r="2749" spans="1:16">
      <c r="A2749" s="144" t="s">
        <v>2889</v>
      </c>
      <c r="B2749" s="141"/>
      <c r="C2749" s="141"/>
      <c r="D2749" s="141"/>
      <c r="E2749" s="141"/>
      <c r="F2749" s="64" t="s">
        <v>88</v>
      </c>
      <c r="G2749" s="65" t="s">
        <v>1694</v>
      </c>
      <c r="H2749" s="63">
        <v>2</v>
      </c>
      <c r="I2749" s="63" t="s">
        <v>1701</v>
      </c>
      <c r="J2749" s="63" t="s">
        <v>1702</v>
      </c>
      <c r="K2749" s="93">
        <v>106.91</v>
      </c>
      <c r="L2749" s="158"/>
      <c r="M2749" s="158"/>
      <c r="N2749" s="158"/>
      <c r="O2749" s="141"/>
      <c r="P2749" s="141"/>
    </row>
    <row r="2750" spans="1:16">
      <c r="A2750" s="144" t="s">
        <v>2889</v>
      </c>
      <c r="B2750" s="141" t="s">
        <v>1716</v>
      </c>
      <c r="C2750" s="154">
        <v>19980023</v>
      </c>
      <c r="D2750" s="151">
        <v>0</v>
      </c>
      <c r="E2750" s="141">
        <v>6</v>
      </c>
      <c r="F2750" s="64" t="s">
        <v>88</v>
      </c>
      <c r="G2750" s="65" t="s">
        <v>1691</v>
      </c>
      <c r="H2750" s="63">
        <v>3</v>
      </c>
      <c r="I2750" s="63" t="s">
        <v>711</v>
      </c>
      <c r="J2750" s="63" t="s">
        <v>1693</v>
      </c>
      <c r="K2750" s="92">
        <v>92.16</v>
      </c>
      <c r="L2750" s="158">
        <v>22.402000000000001</v>
      </c>
      <c r="M2750" s="158">
        <f>15+D2751*8/3+(E2750/2)*8/3</f>
        <v>23</v>
      </c>
      <c r="N2750" s="161">
        <f>L2750-M2750</f>
        <v>-0.59799999999999898</v>
      </c>
      <c r="O2750" s="139">
        <f>SUMPRODUCT(TEXT(N2750-{0,5,15,25,35},"0;\0")*{0,2,3,3,7})</f>
        <v>0</v>
      </c>
      <c r="P2750" s="139"/>
    </row>
    <row r="2751" spans="1:16">
      <c r="A2751" s="144" t="s">
        <v>2889</v>
      </c>
      <c r="B2751" s="141"/>
      <c r="C2751" s="141"/>
      <c r="D2751" s="141"/>
      <c r="E2751" s="141"/>
      <c r="F2751" s="64" t="s">
        <v>88</v>
      </c>
      <c r="G2751" s="65" t="s">
        <v>1694</v>
      </c>
      <c r="H2751" s="65">
        <v>5</v>
      </c>
      <c r="I2751" s="65" t="s">
        <v>1717</v>
      </c>
      <c r="J2751" s="65" t="s">
        <v>1718</v>
      </c>
      <c r="K2751" s="93">
        <v>67.56</v>
      </c>
      <c r="L2751" s="158"/>
      <c r="M2751" s="158"/>
      <c r="N2751" s="158"/>
      <c r="O2751" s="141"/>
      <c r="P2751" s="141"/>
    </row>
    <row r="2752" spans="1:16">
      <c r="A2752" s="144" t="s">
        <v>2889</v>
      </c>
      <c r="B2752" s="141" t="s">
        <v>1719</v>
      </c>
      <c r="C2752" s="154">
        <v>19960043</v>
      </c>
      <c r="D2752" s="141">
        <v>2</v>
      </c>
      <c r="E2752" s="141">
        <v>6</v>
      </c>
      <c r="F2752" s="64" t="s">
        <v>88</v>
      </c>
      <c r="G2752" s="65" t="s">
        <v>1691</v>
      </c>
      <c r="H2752" s="65">
        <v>3</v>
      </c>
      <c r="I2752" s="65" t="s">
        <v>711</v>
      </c>
      <c r="J2752" s="65" t="s">
        <v>1693</v>
      </c>
      <c r="K2752" s="93">
        <v>92.16</v>
      </c>
      <c r="L2752" s="158">
        <v>38.765999999999998</v>
      </c>
      <c r="M2752" s="158">
        <f>15+D2752*8/3+(E2752/2)*8/3</f>
        <v>28.333333333333332</v>
      </c>
      <c r="N2752" s="159">
        <f>L2752-M2752</f>
        <v>10.432666666666666</v>
      </c>
      <c r="O2752" s="142">
        <f>SUMPRODUCT(TEXT(N2752-{0,5,15,25,35},"0;\0")*{0,2,3,3,7})</f>
        <v>10</v>
      </c>
      <c r="P2752" s="142"/>
    </row>
    <row r="2753" spans="1:16">
      <c r="A2753" s="144" t="s">
        <v>2889</v>
      </c>
      <c r="B2753" s="141"/>
      <c r="C2753" s="154"/>
      <c r="D2753" s="141"/>
      <c r="E2753" s="141"/>
      <c r="F2753" s="64" t="s">
        <v>88</v>
      </c>
      <c r="G2753" s="65" t="s">
        <v>1691</v>
      </c>
      <c r="H2753" s="65">
        <v>3</v>
      </c>
      <c r="I2753" s="65" t="s">
        <v>1699</v>
      </c>
      <c r="J2753" s="65" t="s">
        <v>1700</v>
      </c>
      <c r="K2753" s="93">
        <v>176.08</v>
      </c>
      <c r="L2753" s="158"/>
      <c r="M2753" s="158"/>
      <c r="N2753" s="159"/>
      <c r="O2753" s="142"/>
      <c r="P2753" s="142"/>
    </row>
    <row r="2754" spans="1:16">
      <c r="A2754" s="144" t="s">
        <v>2889</v>
      </c>
      <c r="B2754" s="141"/>
      <c r="C2754" s="141"/>
      <c r="D2754" s="141"/>
      <c r="E2754" s="141"/>
      <c r="F2754" s="64" t="s">
        <v>88</v>
      </c>
      <c r="G2754" s="65" t="s">
        <v>1694</v>
      </c>
      <c r="H2754" s="65">
        <v>5</v>
      </c>
      <c r="I2754" s="65" t="s">
        <v>1695</v>
      </c>
      <c r="J2754" s="65" t="s">
        <v>1696</v>
      </c>
      <c r="K2754" s="93">
        <v>67.540000000000006</v>
      </c>
      <c r="L2754" s="158"/>
      <c r="M2754" s="158"/>
      <c r="N2754" s="158"/>
      <c r="O2754" s="141"/>
      <c r="P2754" s="141"/>
    </row>
    <row r="2755" spans="1:16">
      <c r="A2755" s="144" t="s">
        <v>2889</v>
      </c>
      <c r="B2755" s="141" t="s">
        <v>3052</v>
      </c>
      <c r="C2755" s="141">
        <v>20010054</v>
      </c>
      <c r="D2755" s="141">
        <v>6</v>
      </c>
      <c r="E2755" s="141">
        <v>8</v>
      </c>
      <c r="F2755" s="66" t="s">
        <v>88</v>
      </c>
      <c r="G2755" s="65" t="s">
        <v>1691</v>
      </c>
      <c r="H2755" s="65">
        <v>4</v>
      </c>
      <c r="I2755" s="65" t="s">
        <v>3042</v>
      </c>
      <c r="J2755" s="65" t="s">
        <v>1693</v>
      </c>
      <c r="K2755" s="93">
        <v>100.1</v>
      </c>
      <c r="L2755" s="158">
        <v>56.120000000000005</v>
      </c>
      <c r="M2755" s="158">
        <f>15+D2755*8/3+(E2755/2)*8/3</f>
        <v>41.666666666666664</v>
      </c>
      <c r="N2755" s="159">
        <f>L2755-M2755</f>
        <v>14.45333333333334</v>
      </c>
      <c r="O2755" s="142">
        <f>SUMPRODUCT(TEXT(N2755-{0,5,15,25,35},"0;\0")*{0,2,3,3,7})</f>
        <v>18</v>
      </c>
      <c r="P2755" s="142"/>
    </row>
    <row r="2756" spans="1:16">
      <c r="A2756" s="144" t="s">
        <v>2889</v>
      </c>
      <c r="B2756" s="141"/>
      <c r="C2756" s="141"/>
      <c r="D2756" s="141"/>
      <c r="E2756" s="141"/>
      <c r="F2756" s="64" t="s">
        <v>88</v>
      </c>
      <c r="G2756" s="65" t="s">
        <v>1694</v>
      </c>
      <c r="H2756" s="63">
        <v>2</v>
      </c>
      <c r="I2756" s="63" t="s">
        <v>1701</v>
      </c>
      <c r="J2756" s="63" t="s">
        <v>1702</v>
      </c>
      <c r="K2756" s="93">
        <v>106.91</v>
      </c>
      <c r="L2756" s="158"/>
      <c r="M2756" s="158"/>
      <c r="N2756" s="159"/>
      <c r="O2756" s="142"/>
      <c r="P2756" s="142"/>
    </row>
    <row r="2757" spans="1:16">
      <c r="A2757" s="144" t="s">
        <v>2889</v>
      </c>
      <c r="B2757" s="141"/>
      <c r="C2757" s="141"/>
      <c r="D2757" s="141"/>
      <c r="E2757" s="141"/>
      <c r="F2757" s="66" t="s">
        <v>88</v>
      </c>
      <c r="G2757" s="65" t="s">
        <v>1697</v>
      </c>
      <c r="H2757" s="65">
        <v>4</v>
      </c>
      <c r="I2757" s="65" t="s">
        <v>1720</v>
      </c>
      <c r="J2757" s="65" t="s">
        <v>1693</v>
      </c>
      <c r="K2757" s="94">
        <v>72.69</v>
      </c>
      <c r="L2757" s="158"/>
      <c r="M2757" s="158"/>
      <c r="N2757" s="159"/>
      <c r="O2757" s="142"/>
      <c r="P2757" s="142"/>
    </row>
    <row r="2758" spans="1:16">
      <c r="A2758" s="144" t="s">
        <v>2889</v>
      </c>
      <c r="B2758" s="141"/>
      <c r="C2758" s="141"/>
      <c r="D2758" s="141"/>
      <c r="E2758" s="141"/>
      <c r="F2758" s="66" t="s">
        <v>88</v>
      </c>
      <c r="G2758" s="65" t="s">
        <v>1691</v>
      </c>
      <c r="H2758" s="65">
        <v>3</v>
      </c>
      <c r="I2758" s="65" t="s">
        <v>1699</v>
      </c>
      <c r="J2758" s="65" t="s">
        <v>1700</v>
      </c>
      <c r="K2758" s="94">
        <v>176.08</v>
      </c>
      <c r="L2758" s="158"/>
      <c r="M2758" s="158"/>
      <c r="N2758" s="159"/>
      <c r="O2758" s="142"/>
      <c r="P2758" s="142"/>
    </row>
    <row r="2759" spans="1:16">
      <c r="A2759" s="144" t="s">
        <v>2889</v>
      </c>
      <c r="B2759" s="141"/>
      <c r="C2759" s="141"/>
      <c r="D2759" s="141"/>
      <c r="E2759" s="141"/>
      <c r="F2759" s="65" t="s">
        <v>88</v>
      </c>
      <c r="G2759" s="65" t="s">
        <v>1694</v>
      </c>
      <c r="H2759" s="65">
        <v>2</v>
      </c>
      <c r="I2759" s="65" t="s">
        <v>1721</v>
      </c>
      <c r="J2759" s="65" t="s">
        <v>325</v>
      </c>
      <c r="K2759" s="93">
        <v>15.32</v>
      </c>
      <c r="L2759" s="158"/>
      <c r="M2759" s="158"/>
      <c r="N2759" s="159"/>
      <c r="O2759" s="142"/>
      <c r="P2759" s="142"/>
    </row>
    <row r="2760" spans="1:16">
      <c r="A2760" s="144" t="s">
        <v>2889</v>
      </c>
      <c r="B2760" s="141" t="s">
        <v>1722</v>
      </c>
      <c r="C2760" s="154">
        <v>19960040</v>
      </c>
      <c r="D2760" s="155">
        <v>4</v>
      </c>
      <c r="E2760" s="141">
        <v>6</v>
      </c>
      <c r="F2760" s="64" t="s">
        <v>88</v>
      </c>
      <c r="G2760" s="65" t="s">
        <v>1694</v>
      </c>
      <c r="H2760" s="63">
        <v>2</v>
      </c>
      <c r="I2760" s="63" t="s">
        <v>1701</v>
      </c>
      <c r="J2760" s="63" t="s">
        <v>1702</v>
      </c>
      <c r="K2760" s="95">
        <v>106.91</v>
      </c>
      <c r="L2760" s="158">
        <v>56.77</v>
      </c>
      <c r="M2760" s="158">
        <f>15+D2760*8/3+(E2760/2)*8/3</f>
        <v>33.666666666666664</v>
      </c>
      <c r="N2760" s="161">
        <f>L2760-M2760</f>
        <v>23.103333333333339</v>
      </c>
      <c r="O2760" s="139">
        <f>SUMPRODUCT(TEXT(N2760-{0,5,15,25,35},"0;\0")*{0,2,3,3,7})</f>
        <v>60</v>
      </c>
      <c r="P2760" s="139"/>
    </row>
    <row r="2761" spans="1:16">
      <c r="A2761" s="144" t="s">
        <v>2889</v>
      </c>
      <c r="B2761" s="141"/>
      <c r="C2761" s="154"/>
      <c r="D2761" s="155"/>
      <c r="E2761" s="141"/>
      <c r="F2761" s="66" t="s">
        <v>88</v>
      </c>
      <c r="G2761" s="65" t="s">
        <v>1694</v>
      </c>
      <c r="H2761" s="65">
        <v>2</v>
      </c>
      <c r="I2761" s="65" t="s">
        <v>1723</v>
      </c>
      <c r="J2761" s="65" t="s">
        <v>1724</v>
      </c>
      <c r="K2761" s="93">
        <v>31.74</v>
      </c>
      <c r="L2761" s="158"/>
      <c r="M2761" s="158"/>
      <c r="N2761" s="161"/>
      <c r="O2761" s="139"/>
      <c r="P2761" s="139"/>
    </row>
    <row r="2762" spans="1:16">
      <c r="A2762" s="144" t="s">
        <v>2889</v>
      </c>
      <c r="B2762" s="141"/>
      <c r="C2762" s="154"/>
      <c r="D2762" s="155"/>
      <c r="E2762" s="141"/>
      <c r="F2762" s="64" t="s">
        <v>88</v>
      </c>
      <c r="G2762" s="65" t="s">
        <v>1694</v>
      </c>
      <c r="H2762" s="65">
        <v>3</v>
      </c>
      <c r="I2762" s="65" t="s">
        <v>733</v>
      </c>
      <c r="J2762" s="65" t="s">
        <v>1724</v>
      </c>
      <c r="K2762" s="93">
        <v>67.56</v>
      </c>
      <c r="L2762" s="158"/>
      <c r="M2762" s="158"/>
      <c r="N2762" s="161"/>
      <c r="O2762" s="139"/>
      <c r="P2762" s="139"/>
    </row>
    <row r="2763" spans="1:16">
      <c r="A2763" s="148" t="s">
        <v>2889</v>
      </c>
      <c r="B2763" s="148" t="s">
        <v>1725</v>
      </c>
      <c r="C2763" s="169">
        <v>19960013</v>
      </c>
      <c r="D2763" s="141">
        <v>2</v>
      </c>
      <c r="E2763" s="141">
        <v>6</v>
      </c>
      <c r="F2763" s="66" t="s">
        <v>88</v>
      </c>
      <c r="G2763" s="65" t="s">
        <v>1697</v>
      </c>
      <c r="H2763" s="65">
        <v>4</v>
      </c>
      <c r="I2763" s="65" t="s">
        <v>1720</v>
      </c>
      <c r="J2763" s="65" t="s">
        <v>1693</v>
      </c>
      <c r="K2763" s="94">
        <v>72.69</v>
      </c>
      <c r="L2763" s="160">
        <v>43.46</v>
      </c>
      <c r="M2763" s="160">
        <f>15+D2763*8/3+(E2763/2)*8/3</f>
        <v>28.333333333333332</v>
      </c>
      <c r="N2763" s="157">
        <f>L2763-M2763</f>
        <v>15.126666666666669</v>
      </c>
      <c r="O2763" s="140">
        <f>SUMPRODUCT(TEXT(N2763-{0,5,15,25,35},"0;\0")*{0,2,3,3,7})</f>
        <v>20</v>
      </c>
      <c r="P2763" s="140"/>
    </row>
    <row r="2764" spans="1:16">
      <c r="A2764" s="148" t="s">
        <v>2889</v>
      </c>
      <c r="B2764" s="148"/>
      <c r="C2764" s="169"/>
      <c r="D2764" s="141"/>
      <c r="E2764" s="141"/>
      <c r="F2764" s="64" t="s">
        <v>88</v>
      </c>
      <c r="G2764" s="65" t="s">
        <v>1694</v>
      </c>
      <c r="H2764" s="63">
        <v>2</v>
      </c>
      <c r="I2764" s="63" t="s">
        <v>1701</v>
      </c>
      <c r="J2764" s="63" t="s">
        <v>1702</v>
      </c>
      <c r="K2764" s="95">
        <v>106.91</v>
      </c>
      <c r="L2764" s="160"/>
      <c r="M2764" s="160"/>
      <c r="N2764" s="157"/>
      <c r="O2764" s="140"/>
      <c r="P2764" s="140"/>
    </row>
    <row r="2765" spans="1:16">
      <c r="A2765" s="144" t="s">
        <v>2889</v>
      </c>
      <c r="B2765" s="141" t="s">
        <v>1726</v>
      </c>
      <c r="C2765" s="154">
        <v>20150002</v>
      </c>
      <c r="D2765" s="141">
        <v>6</v>
      </c>
      <c r="E2765" s="141">
        <v>2</v>
      </c>
      <c r="F2765" s="71" t="s">
        <v>88</v>
      </c>
      <c r="G2765" s="72" t="s">
        <v>1697</v>
      </c>
      <c r="H2765" s="72">
        <v>3</v>
      </c>
      <c r="I2765" s="72" t="s">
        <v>1727</v>
      </c>
      <c r="J2765" s="72" t="s">
        <v>325</v>
      </c>
      <c r="K2765" s="96">
        <v>12.05</v>
      </c>
      <c r="L2765" s="158">
        <v>28.38</v>
      </c>
      <c r="M2765" s="158">
        <f>15+D2766*8/3+(E2765/2)*8/3</f>
        <v>17.666666666666668</v>
      </c>
      <c r="N2765" s="159">
        <f>L2765-M2765</f>
        <v>10.713333333333331</v>
      </c>
      <c r="O2765" s="142">
        <f>SUMPRODUCT(TEXT(N2765-{0,5,15,25,35},"0;\0")*{0,2,3,3,7})</f>
        <v>12</v>
      </c>
      <c r="P2765" s="142"/>
    </row>
    <row r="2766" spans="1:16">
      <c r="A2766" s="144" t="s">
        <v>2889</v>
      </c>
      <c r="B2766" s="141"/>
      <c r="C2766" s="154"/>
      <c r="D2766" s="141"/>
      <c r="E2766" s="141"/>
      <c r="F2766" s="66" t="s">
        <v>88</v>
      </c>
      <c r="G2766" s="65" t="s">
        <v>1697</v>
      </c>
      <c r="H2766" s="65">
        <v>5</v>
      </c>
      <c r="I2766" s="65" t="s">
        <v>725</v>
      </c>
      <c r="J2766" s="65" t="s">
        <v>325</v>
      </c>
      <c r="K2766" s="94">
        <v>25.55</v>
      </c>
      <c r="L2766" s="176"/>
      <c r="M2766" s="158"/>
      <c r="N2766" s="159"/>
      <c r="O2766" s="142"/>
      <c r="P2766" s="142"/>
    </row>
    <row r="2767" spans="1:16">
      <c r="A2767" s="144" t="s">
        <v>2889</v>
      </c>
      <c r="B2767" s="141"/>
      <c r="C2767" s="154"/>
      <c r="D2767" s="141"/>
      <c r="E2767" s="141"/>
      <c r="F2767" s="64" t="s">
        <v>88</v>
      </c>
      <c r="G2767" s="65" t="s">
        <v>1694</v>
      </c>
      <c r="H2767" s="65">
        <v>5</v>
      </c>
      <c r="I2767" s="65" t="s">
        <v>1695</v>
      </c>
      <c r="J2767" s="65" t="s">
        <v>1696</v>
      </c>
      <c r="K2767" s="93">
        <v>67.540000000000006</v>
      </c>
      <c r="L2767" s="158"/>
      <c r="M2767" s="158"/>
      <c r="N2767" s="159"/>
      <c r="O2767" s="142"/>
      <c r="P2767" s="142"/>
    </row>
    <row r="2768" spans="1:16">
      <c r="A2768" s="144" t="s">
        <v>2889</v>
      </c>
      <c r="B2768" s="141" t="s">
        <v>1728</v>
      </c>
      <c r="C2768" s="154">
        <v>20030028</v>
      </c>
      <c r="D2768" s="141">
        <v>2</v>
      </c>
      <c r="E2768" s="141">
        <v>8</v>
      </c>
      <c r="F2768" s="64" t="s">
        <v>88</v>
      </c>
      <c r="G2768" s="65" t="s">
        <v>1694</v>
      </c>
      <c r="H2768" s="65">
        <v>3</v>
      </c>
      <c r="I2768" s="65" t="s">
        <v>733</v>
      </c>
      <c r="J2768" s="65" t="s">
        <v>1724</v>
      </c>
      <c r="K2768" s="93">
        <v>67.56</v>
      </c>
      <c r="L2768" s="158">
        <v>35.14</v>
      </c>
      <c r="M2768" s="158">
        <f>15+D2768*8/3+(E2768/2)*8/3</f>
        <v>31</v>
      </c>
      <c r="N2768" s="159">
        <f>L2768-M2768</f>
        <v>4.1400000000000006</v>
      </c>
      <c r="O2768" s="142">
        <f>SUMPRODUCT(TEXT(N2768-{0,5,15,25,35},"0;\0")*{0,2,3,3,7})</f>
        <v>0</v>
      </c>
      <c r="P2768" s="142"/>
    </row>
    <row r="2769" spans="1:16">
      <c r="A2769" s="144" t="s">
        <v>2889</v>
      </c>
      <c r="B2769" s="141"/>
      <c r="C2769" s="141"/>
      <c r="D2769" s="141"/>
      <c r="E2769" s="141"/>
      <c r="F2769" s="64" t="s">
        <v>88</v>
      </c>
      <c r="G2769" s="65" t="s">
        <v>1694</v>
      </c>
      <c r="H2769" s="65">
        <v>5</v>
      </c>
      <c r="I2769" s="65" t="s">
        <v>1711</v>
      </c>
      <c r="J2769" s="65" t="s">
        <v>1712</v>
      </c>
      <c r="K2769" s="93">
        <v>106.91</v>
      </c>
      <c r="L2769" s="158"/>
      <c r="M2769" s="158"/>
      <c r="N2769" s="158"/>
      <c r="O2769" s="141"/>
      <c r="P2769" s="141"/>
    </row>
    <row r="2770" spans="1:16">
      <c r="A2770" s="144" t="s">
        <v>2889</v>
      </c>
      <c r="B2770" s="144" t="s">
        <v>1729</v>
      </c>
      <c r="C2770" s="141">
        <v>20100016</v>
      </c>
      <c r="D2770" s="141">
        <v>0</v>
      </c>
      <c r="E2770" s="141">
        <v>5</v>
      </c>
      <c r="F2770" s="64" t="s">
        <v>88</v>
      </c>
      <c r="G2770" s="65" t="s">
        <v>1691</v>
      </c>
      <c r="H2770" s="65">
        <v>5</v>
      </c>
      <c r="I2770" s="65" t="s">
        <v>1692</v>
      </c>
      <c r="J2770" s="65" t="s">
        <v>1693</v>
      </c>
      <c r="K2770" s="93">
        <v>86.95</v>
      </c>
      <c r="L2770" s="158">
        <v>13.36</v>
      </c>
      <c r="M2770" s="158">
        <f>15+D2771*8/3+(E2770/2)*8/3</f>
        <v>21.666666666666668</v>
      </c>
      <c r="N2770" s="158">
        <f>L2770-M2770</f>
        <v>-8.3066666666666684</v>
      </c>
      <c r="O2770" s="141">
        <f>SUMPRODUCT(TEXT(N2770-{0,5,15,25,35},"0;\0")*{0,2,3,3,7})</f>
        <v>0</v>
      </c>
      <c r="P2770" s="141"/>
    </row>
    <row r="2771" spans="1:16">
      <c r="A2771" s="144" t="s">
        <v>2889</v>
      </c>
      <c r="B2771" s="144"/>
      <c r="C2771" s="141"/>
      <c r="D2771" s="141"/>
      <c r="E2771" s="141"/>
      <c r="F2771" s="64" t="s">
        <v>88</v>
      </c>
      <c r="G2771" s="65" t="s">
        <v>1694</v>
      </c>
      <c r="H2771" s="65">
        <v>5</v>
      </c>
      <c r="I2771" s="65" t="s">
        <v>1711</v>
      </c>
      <c r="J2771" s="65" t="s">
        <v>1712</v>
      </c>
      <c r="K2771" s="93">
        <v>106.91</v>
      </c>
      <c r="L2771" s="158"/>
      <c r="M2771" s="158"/>
      <c r="N2771" s="158"/>
      <c r="O2771" s="141"/>
      <c r="P2771" s="141"/>
    </row>
    <row r="2772" spans="1:16">
      <c r="A2772" s="144" t="s">
        <v>2889</v>
      </c>
      <c r="B2772" s="144" t="s">
        <v>1730</v>
      </c>
      <c r="C2772" s="141">
        <v>20080045</v>
      </c>
      <c r="D2772" s="141">
        <v>0</v>
      </c>
      <c r="E2772" s="141">
        <v>7</v>
      </c>
      <c r="F2772" s="64" t="s">
        <v>88</v>
      </c>
      <c r="G2772" s="65" t="s">
        <v>1691</v>
      </c>
      <c r="H2772" s="65">
        <v>5</v>
      </c>
      <c r="I2772" s="65" t="s">
        <v>3043</v>
      </c>
      <c r="J2772" s="65" t="s">
        <v>1693</v>
      </c>
      <c r="K2772" s="93">
        <v>176.08</v>
      </c>
      <c r="L2772" s="158">
        <v>28.55</v>
      </c>
      <c r="M2772" s="158">
        <f>15+D2773*8/3+(E2772/2)*8/3</f>
        <v>24.333333333333336</v>
      </c>
      <c r="N2772" s="158">
        <f>L2772-M2772</f>
        <v>4.216666666666665</v>
      </c>
      <c r="O2772" s="141">
        <f>SUMPRODUCT(TEXT(N2772-{0,5,15,25,35},"0;\0")*{0,2,3,3,7})</f>
        <v>0</v>
      </c>
      <c r="P2772" s="141"/>
    </row>
    <row r="2773" spans="1:16">
      <c r="A2773" s="144" t="s">
        <v>2889</v>
      </c>
      <c r="B2773" s="141"/>
      <c r="C2773" s="141"/>
      <c r="D2773" s="141"/>
      <c r="E2773" s="141"/>
      <c r="F2773" s="64" t="s">
        <v>88</v>
      </c>
      <c r="G2773" s="65" t="s">
        <v>1694</v>
      </c>
      <c r="H2773" s="65">
        <v>5</v>
      </c>
      <c r="I2773" s="65" t="s">
        <v>1695</v>
      </c>
      <c r="J2773" s="65" t="s">
        <v>1696</v>
      </c>
      <c r="K2773" s="93">
        <v>67.540000000000006</v>
      </c>
      <c r="L2773" s="158"/>
      <c r="M2773" s="158"/>
      <c r="N2773" s="158"/>
      <c r="O2773" s="141"/>
      <c r="P2773" s="141"/>
    </row>
    <row r="2774" spans="1:16">
      <c r="A2774" s="144" t="s">
        <v>2889</v>
      </c>
      <c r="B2774" s="141" t="s">
        <v>1731</v>
      </c>
      <c r="C2774" s="154">
        <v>20160042</v>
      </c>
      <c r="D2774" s="141">
        <v>0</v>
      </c>
      <c r="E2774" s="141">
        <v>6</v>
      </c>
      <c r="F2774" s="66" t="s">
        <v>88</v>
      </c>
      <c r="G2774" s="65" t="s">
        <v>1697</v>
      </c>
      <c r="H2774" s="65">
        <v>5</v>
      </c>
      <c r="I2774" s="65" t="s">
        <v>719</v>
      </c>
      <c r="J2774" s="65" t="s">
        <v>325</v>
      </c>
      <c r="K2774" s="96">
        <v>12.05</v>
      </c>
      <c r="L2774" s="158">
        <v>24.795999999999999</v>
      </c>
      <c r="M2774" s="158">
        <f>15+D2774*8/3+(E2774/2)*8/3</f>
        <v>23</v>
      </c>
      <c r="N2774" s="159">
        <f>L2774-M2774</f>
        <v>1.7959999999999994</v>
      </c>
      <c r="O2774" s="142">
        <f>SUMPRODUCT(TEXT(N2774-{0,5,15,25,35},"0;\0")*{0,2,3,3,7})</f>
        <v>0</v>
      </c>
      <c r="P2774" s="142"/>
    </row>
    <row r="2775" spans="1:16">
      <c r="A2775" s="144" t="s">
        <v>2889</v>
      </c>
      <c r="B2775" s="141"/>
      <c r="C2775" s="154"/>
      <c r="D2775" s="141"/>
      <c r="E2775" s="141"/>
      <c r="F2775" s="66" t="s">
        <v>88</v>
      </c>
      <c r="G2775" s="65" t="s">
        <v>1691</v>
      </c>
      <c r="H2775" s="65">
        <v>3</v>
      </c>
      <c r="I2775" s="65" t="s">
        <v>1699</v>
      </c>
      <c r="J2775" s="65" t="s">
        <v>1700</v>
      </c>
      <c r="K2775" s="96">
        <v>176.08</v>
      </c>
      <c r="L2775" s="158"/>
      <c r="M2775" s="158"/>
      <c r="N2775" s="159"/>
      <c r="O2775" s="142"/>
      <c r="P2775" s="142"/>
    </row>
    <row r="2776" spans="1:16">
      <c r="A2776" s="144" t="s">
        <v>2889</v>
      </c>
      <c r="B2776" s="141"/>
      <c r="C2776" s="154"/>
      <c r="D2776" s="141"/>
      <c r="E2776" s="141"/>
      <c r="F2776" s="64" t="s">
        <v>88</v>
      </c>
      <c r="G2776" s="65" t="s">
        <v>1694</v>
      </c>
      <c r="H2776" s="65">
        <v>5</v>
      </c>
      <c r="I2776" s="65" t="s">
        <v>1695</v>
      </c>
      <c r="J2776" s="65" t="s">
        <v>1696</v>
      </c>
      <c r="K2776" s="93">
        <v>67.540000000000006</v>
      </c>
      <c r="L2776" s="158"/>
      <c r="M2776" s="158"/>
      <c r="N2776" s="159"/>
      <c r="O2776" s="142"/>
      <c r="P2776" s="142"/>
    </row>
    <row r="2777" spans="1:16">
      <c r="A2777" s="144" t="s">
        <v>2889</v>
      </c>
      <c r="B2777" s="141" t="s">
        <v>1732</v>
      </c>
      <c r="C2777" s="154">
        <v>19930032</v>
      </c>
      <c r="D2777" s="141">
        <v>0</v>
      </c>
      <c r="E2777" s="141">
        <v>6</v>
      </c>
      <c r="F2777" s="64" t="s">
        <v>88</v>
      </c>
      <c r="G2777" s="65" t="s">
        <v>1691</v>
      </c>
      <c r="H2777" s="65">
        <v>5</v>
      </c>
      <c r="I2777" s="65" t="s">
        <v>1733</v>
      </c>
      <c r="J2777" s="65" t="s">
        <v>1693</v>
      </c>
      <c r="K2777" s="93">
        <v>176.08</v>
      </c>
      <c r="L2777" s="158">
        <v>32.119999999999997</v>
      </c>
      <c r="M2777" s="158">
        <f>15+D2778*8/3+(E2777/2)*8/3</f>
        <v>23</v>
      </c>
      <c r="N2777" s="159">
        <f>L2777-M2777</f>
        <v>9.1199999999999974</v>
      </c>
      <c r="O2777" s="142">
        <f>SUMPRODUCT(TEXT(N2777-{0,5,15,25,35},"0;\0")*{0,2,3,3,7})</f>
        <v>8</v>
      </c>
      <c r="P2777" s="142"/>
    </row>
    <row r="2778" spans="1:16">
      <c r="A2778" s="144" t="s">
        <v>2889</v>
      </c>
      <c r="B2778" s="141"/>
      <c r="C2778" s="141"/>
      <c r="D2778" s="141"/>
      <c r="E2778" s="141"/>
      <c r="F2778" s="64" t="s">
        <v>88</v>
      </c>
      <c r="G2778" s="65" t="s">
        <v>1694</v>
      </c>
      <c r="H2778" s="63">
        <v>2</v>
      </c>
      <c r="I2778" s="63" t="s">
        <v>1701</v>
      </c>
      <c r="J2778" s="63" t="s">
        <v>1702</v>
      </c>
      <c r="K2778" s="93">
        <v>106.91</v>
      </c>
      <c r="L2778" s="158"/>
      <c r="M2778" s="158"/>
      <c r="N2778" s="158"/>
      <c r="O2778" s="141"/>
      <c r="P2778" s="141"/>
    </row>
    <row r="2779" spans="1:16">
      <c r="A2779" s="144" t="s">
        <v>2889</v>
      </c>
      <c r="B2779" s="141" t="s">
        <v>1734</v>
      </c>
      <c r="C2779" s="141">
        <v>20100111</v>
      </c>
      <c r="D2779" s="141">
        <v>17</v>
      </c>
      <c r="E2779" s="141">
        <v>0</v>
      </c>
      <c r="F2779" s="66" t="s">
        <v>88</v>
      </c>
      <c r="G2779" s="65" t="s">
        <v>1691</v>
      </c>
      <c r="H2779" s="65">
        <v>3</v>
      </c>
      <c r="I2779" s="65" t="s">
        <v>1699</v>
      </c>
      <c r="J2779" s="65" t="s">
        <v>1700</v>
      </c>
      <c r="K2779" s="93">
        <v>176.08</v>
      </c>
      <c r="L2779" s="158">
        <v>61.36999999999999</v>
      </c>
      <c r="M2779" s="158">
        <f>15+D2779*8/3+(E2779/2)*8/3</f>
        <v>60.333333333333336</v>
      </c>
      <c r="N2779" s="159">
        <f>L2779-M2779</f>
        <v>1.0366666666666546</v>
      </c>
      <c r="O2779" s="142">
        <f>SUMPRODUCT(TEXT(N2779-{0,5,15,25,35},"0;\0")*{0,2,3,3,7})</f>
        <v>0</v>
      </c>
      <c r="P2779" s="142"/>
    </row>
    <row r="2780" spans="1:16">
      <c r="A2780" s="144" t="s">
        <v>2889</v>
      </c>
      <c r="B2780" s="141"/>
      <c r="C2780" s="141"/>
      <c r="D2780" s="141"/>
      <c r="E2780" s="141"/>
      <c r="F2780" s="66" t="s">
        <v>88</v>
      </c>
      <c r="G2780" s="65" t="s">
        <v>1691</v>
      </c>
      <c r="H2780" s="65">
        <v>5</v>
      </c>
      <c r="I2780" s="65" t="s">
        <v>1705</v>
      </c>
      <c r="J2780" s="65" t="s">
        <v>1693</v>
      </c>
      <c r="K2780" s="94">
        <v>27.27</v>
      </c>
      <c r="L2780" s="158"/>
      <c r="M2780" s="158"/>
      <c r="N2780" s="159"/>
      <c r="O2780" s="142"/>
      <c r="P2780" s="142"/>
    </row>
    <row r="2781" spans="1:16">
      <c r="A2781" s="144" t="s">
        <v>2889</v>
      </c>
      <c r="B2781" s="141"/>
      <c r="C2781" s="141"/>
      <c r="D2781" s="141"/>
      <c r="E2781" s="141"/>
      <c r="F2781" s="64" t="s">
        <v>88</v>
      </c>
      <c r="G2781" s="65" t="s">
        <v>1694</v>
      </c>
      <c r="H2781" s="65">
        <v>5</v>
      </c>
      <c r="I2781" s="65" t="s">
        <v>1695</v>
      </c>
      <c r="J2781" s="65" t="s">
        <v>1696</v>
      </c>
      <c r="K2781" s="93">
        <v>67.540000000000006</v>
      </c>
      <c r="L2781" s="158"/>
      <c r="M2781" s="158"/>
      <c r="N2781" s="159"/>
      <c r="O2781" s="142"/>
      <c r="P2781" s="142"/>
    </row>
    <row r="2782" spans="1:16">
      <c r="A2782" s="144" t="s">
        <v>2889</v>
      </c>
      <c r="B2782" s="141"/>
      <c r="C2782" s="141"/>
      <c r="D2782" s="141"/>
      <c r="E2782" s="141"/>
      <c r="F2782" s="64" t="s">
        <v>88</v>
      </c>
      <c r="G2782" s="65" t="s">
        <v>1697</v>
      </c>
      <c r="H2782" s="65">
        <v>4</v>
      </c>
      <c r="I2782" s="99" t="s">
        <v>1735</v>
      </c>
      <c r="J2782" s="99" t="s">
        <v>1736</v>
      </c>
      <c r="K2782" s="100">
        <v>25.55</v>
      </c>
      <c r="L2782" s="158"/>
      <c r="M2782" s="158"/>
      <c r="N2782" s="159"/>
      <c r="O2782" s="142"/>
      <c r="P2782" s="142"/>
    </row>
    <row r="2783" spans="1:16">
      <c r="A2783" s="144" t="s">
        <v>2889</v>
      </c>
      <c r="B2783" s="141" t="s">
        <v>1737</v>
      </c>
      <c r="C2783" s="154">
        <v>19850049</v>
      </c>
      <c r="D2783" s="155">
        <v>8</v>
      </c>
      <c r="E2783" s="141">
        <v>6</v>
      </c>
      <c r="F2783" s="64" t="s">
        <v>88</v>
      </c>
      <c r="G2783" s="65" t="s">
        <v>1694</v>
      </c>
      <c r="H2783" s="65">
        <v>1</v>
      </c>
      <c r="I2783" s="65" t="s">
        <v>1738</v>
      </c>
      <c r="J2783" s="65" t="s">
        <v>325</v>
      </c>
      <c r="K2783" s="93">
        <v>15.32</v>
      </c>
      <c r="L2783" s="158">
        <v>44.84</v>
      </c>
      <c r="M2783" s="158">
        <f>15+D2783*8/3+(E2783/2)*8/3</f>
        <v>44.333333333333329</v>
      </c>
      <c r="N2783" s="159">
        <f>L2783-M2783</f>
        <v>0.50666666666667481</v>
      </c>
      <c r="O2783" s="142">
        <f>SUMPRODUCT(TEXT(N2783-{0,5,15,25,35},"0;\0")*{0,2,3,3,7})</f>
        <v>0</v>
      </c>
      <c r="P2783" s="142"/>
    </row>
    <row r="2784" spans="1:16">
      <c r="A2784" s="144" t="s">
        <v>2889</v>
      </c>
      <c r="B2784" s="141"/>
      <c r="C2784" s="154"/>
      <c r="D2784" s="155"/>
      <c r="E2784" s="141"/>
      <c r="F2784" s="66" t="s">
        <v>88</v>
      </c>
      <c r="G2784" s="65" t="s">
        <v>1697</v>
      </c>
      <c r="H2784" s="65">
        <v>3</v>
      </c>
      <c r="I2784" s="65" t="s">
        <v>744</v>
      </c>
      <c r="J2784" s="65" t="s">
        <v>1739</v>
      </c>
      <c r="K2784" s="94">
        <v>25.55</v>
      </c>
      <c r="L2784" s="158"/>
      <c r="M2784" s="158"/>
      <c r="N2784" s="159"/>
      <c r="O2784" s="142"/>
      <c r="P2784" s="142"/>
    </row>
    <row r="2785" spans="1:16">
      <c r="A2785" s="144" t="s">
        <v>2889</v>
      </c>
      <c r="B2785" s="141"/>
      <c r="C2785" s="154"/>
      <c r="D2785" s="155"/>
      <c r="E2785" s="141"/>
      <c r="F2785" s="64" t="s">
        <v>88</v>
      </c>
      <c r="G2785" s="65" t="s">
        <v>1694</v>
      </c>
      <c r="H2785" s="65">
        <v>5</v>
      </c>
      <c r="I2785" s="65" t="s">
        <v>1717</v>
      </c>
      <c r="J2785" s="65" t="s">
        <v>1718</v>
      </c>
      <c r="K2785" s="93">
        <v>67.56</v>
      </c>
      <c r="L2785" s="158"/>
      <c r="M2785" s="158"/>
      <c r="N2785" s="159"/>
      <c r="O2785" s="142"/>
      <c r="P2785" s="142"/>
    </row>
    <row r="2786" spans="1:16">
      <c r="A2786" s="144" t="s">
        <v>2889</v>
      </c>
      <c r="B2786" s="141"/>
      <c r="C2786" s="154"/>
      <c r="D2786" s="155"/>
      <c r="E2786" s="141"/>
      <c r="F2786" s="66" t="s">
        <v>88</v>
      </c>
      <c r="G2786" s="65" t="s">
        <v>1691</v>
      </c>
      <c r="H2786" s="65">
        <v>4</v>
      </c>
      <c r="I2786" s="65" t="s">
        <v>3042</v>
      </c>
      <c r="J2786" s="65" t="s">
        <v>1693</v>
      </c>
      <c r="K2786" s="93">
        <v>100.1</v>
      </c>
      <c r="L2786" s="158"/>
      <c r="M2786" s="158"/>
      <c r="N2786" s="159"/>
      <c r="O2786" s="142"/>
      <c r="P2786" s="142"/>
    </row>
    <row r="2787" spans="1:16">
      <c r="A2787" s="144" t="s">
        <v>2889</v>
      </c>
      <c r="B2787" s="144" t="s">
        <v>1740</v>
      </c>
      <c r="C2787" s="155">
        <v>20160102</v>
      </c>
      <c r="D2787" s="141">
        <v>4</v>
      </c>
      <c r="E2787" s="65">
        <v>0</v>
      </c>
      <c r="F2787" s="66" t="s">
        <v>88</v>
      </c>
      <c r="G2787" s="65" t="s">
        <v>1694</v>
      </c>
      <c r="H2787" s="65">
        <v>2</v>
      </c>
      <c r="I2787" s="65" t="s">
        <v>1741</v>
      </c>
      <c r="J2787" s="65" t="s">
        <v>1724</v>
      </c>
      <c r="K2787" s="97">
        <v>15.32</v>
      </c>
      <c r="L2787" s="156">
        <v>34.520000000000003</v>
      </c>
      <c r="M2787" s="156">
        <f>15+D2787*8/3+(E2787/2)*8/3</f>
        <v>25.666666666666664</v>
      </c>
      <c r="N2787" s="152">
        <f>L2787-M2787</f>
        <v>8.8533333333333388</v>
      </c>
      <c r="O2787" s="143">
        <f>SUMPRODUCT(TEXT(N2787-{0,5,15,25,35},"0;\0")*{0,2,3,3,7})</f>
        <v>8</v>
      </c>
      <c r="P2787" s="143"/>
    </row>
    <row r="2788" spans="1:16">
      <c r="A2788" s="144" t="s">
        <v>2889</v>
      </c>
      <c r="B2788" s="144"/>
      <c r="C2788" s="155"/>
      <c r="D2788" s="141"/>
      <c r="E2788" s="65">
        <v>0</v>
      </c>
      <c r="F2788" s="64" t="s">
        <v>88</v>
      </c>
      <c r="G2788" s="65" t="s">
        <v>1694</v>
      </c>
      <c r="H2788" s="65">
        <v>5</v>
      </c>
      <c r="I2788" s="65" t="s">
        <v>1717</v>
      </c>
      <c r="J2788" s="65" t="s">
        <v>1718</v>
      </c>
      <c r="K2788" s="93">
        <v>67.56</v>
      </c>
      <c r="L2788" s="156"/>
      <c r="M2788" s="156"/>
      <c r="N2788" s="152"/>
      <c r="O2788" s="143"/>
      <c r="P2788" s="143"/>
    </row>
    <row r="2789" spans="1:16">
      <c r="A2789" s="144" t="s">
        <v>2889</v>
      </c>
      <c r="B2789" s="144"/>
      <c r="C2789" s="155"/>
      <c r="D2789" s="141"/>
      <c r="E2789" s="65">
        <v>0</v>
      </c>
      <c r="F2789" s="64" t="s">
        <v>88</v>
      </c>
      <c r="G2789" s="65" t="s">
        <v>1694</v>
      </c>
      <c r="H2789" s="99">
        <v>1</v>
      </c>
      <c r="I2789" s="99" t="s">
        <v>1698</v>
      </c>
      <c r="J2789" s="65" t="s">
        <v>325</v>
      </c>
      <c r="K2789" s="101">
        <v>15.32</v>
      </c>
      <c r="L2789" s="156"/>
      <c r="M2789" s="156"/>
      <c r="N2789" s="152"/>
      <c r="O2789" s="143"/>
      <c r="P2789" s="143"/>
    </row>
    <row r="2790" spans="1:16">
      <c r="A2790" s="144" t="s">
        <v>2889</v>
      </c>
      <c r="B2790" s="141" t="s">
        <v>1742</v>
      </c>
      <c r="C2790" s="141">
        <v>20190213</v>
      </c>
      <c r="D2790" s="141">
        <v>5</v>
      </c>
      <c r="E2790" s="65">
        <v>0</v>
      </c>
      <c r="F2790" s="66" t="s">
        <v>88</v>
      </c>
      <c r="G2790" s="65" t="s">
        <v>1694</v>
      </c>
      <c r="H2790" s="73">
        <v>2</v>
      </c>
      <c r="I2790" s="65" t="s">
        <v>1743</v>
      </c>
      <c r="J2790" s="65" t="s">
        <v>325</v>
      </c>
      <c r="K2790" s="93">
        <v>15.32</v>
      </c>
      <c r="L2790" s="158">
        <v>41.39</v>
      </c>
      <c r="M2790" s="158">
        <f>15+D2790*8/3+(E2790/2)*8/3</f>
        <v>28.333333333333336</v>
      </c>
      <c r="N2790" s="159">
        <f>L2790-M2790</f>
        <v>13.056666666666665</v>
      </c>
      <c r="O2790" s="142">
        <f>SUMPRODUCT(TEXT(N2790-{0,5,15,25,35},"0;\0")*{0,2,3,3,7})</f>
        <v>16</v>
      </c>
      <c r="P2790" s="142"/>
    </row>
    <row r="2791" spans="1:16">
      <c r="A2791" s="144" t="s">
        <v>2889</v>
      </c>
      <c r="B2791" s="141"/>
      <c r="C2791" s="141"/>
      <c r="D2791" s="141"/>
      <c r="E2791" s="65">
        <v>0</v>
      </c>
      <c r="F2791" s="66" t="s">
        <v>88</v>
      </c>
      <c r="G2791" s="65" t="s">
        <v>1691</v>
      </c>
      <c r="H2791" s="73">
        <v>5</v>
      </c>
      <c r="I2791" s="65" t="s">
        <v>1744</v>
      </c>
      <c r="J2791" s="65" t="s">
        <v>885</v>
      </c>
      <c r="K2791" s="93">
        <v>84.88</v>
      </c>
      <c r="L2791" s="158"/>
      <c r="M2791" s="158"/>
      <c r="N2791" s="159"/>
      <c r="O2791" s="142"/>
      <c r="P2791" s="142"/>
    </row>
    <row r="2792" spans="1:16">
      <c r="A2792" s="144" t="s">
        <v>2889</v>
      </c>
      <c r="B2792" s="141"/>
      <c r="C2792" s="141"/>
      <c r="D2792" s="141"/>
      <c r="E2792" s="65">
        <v>0</v>
      </c>
      <c r="F2792" s="66" t="s">
        <v>88</v>
      </c>
      <c r="G2792" s="65" t="s">
        <v>1691</v>
      </c>
      <c r="H2792" s="65">
        <v>2</v>
      </c>
      <c r="I2792" s="65" t="s">
        <v>1713</v>
      </c>
      <c r="J2792" s="65" t="s">
        <v>1714</v>
      </c>
      <c r="K2792" s="94">
        <v>48.92</v>
      </c>
      <c r="L2792" s="158"/>
      <c r="M2792" s="158"/>
      <c r="N2792" s="159"/>
      <c r="O2792" s="142"/>
      <c r="P2792" s="142"/>
    </row>
    <row r="2793" spans="1:16">
      <c r="A2793" s="144" t="s">
        <v>2889</v>
      </c>
      <c r="B2793" s="144" t="s">
        <v>3050</v>
      </c>
      <c r="C2793" s="144">
        <v>20100098</v>
      </c>
      <c r="D2793" s="141">
        <v>14</v>
      </c>
      <c r="E2793" s="141">
        <v>6</v>
      </c>
      <c r="F2793" s="66" t="s">
        <v>88</v>
      </c>
      <c r="G2793" s="65" t="s">
        <v>1691</v>
      </c>
      <c r="H2793" s="65">
        <v>5</v>
      </c>
      <c r="I2793" s="65" t="s">
        <v>1705</v>
      </c>
      <c r="J2793" s="65" t="s">
        <v>1693</v>
      </c>
      <c r="K2793" s="94">
        <v>27.27</v>
      </c>
      <c r="L2793" s="156">
        <v>65.66</v>
      </c>
      <c r="M2793" s="156">
        <f>15+D2793*8/3+(E2793/2)*8/3</f>
        <v>60.333333333333336</v>
      </c>
      <c r="N2793" s="152">
        <f>L2793-M2793</f>
        <v>5.3266666666666609</v>
      </c>
      <c r="O2793" s="143">
        <f>SUMPRODUCT(TEXT(N2793-{0,5,15,25,35},"0;\0")*{0,2,3,3,7})</f>
        <v>0</v>
      </c>
      <c r="P2793" s="143"/>
    </row>
    <row r="2794" spans="1:16">
      <c r="A2794" s="144" t="s">
        <v>2889</v>
      </c>
      <c r="B2794" s="144"/>
      <c r="C2794" s="144"/>
      <c r="D2794" s="141"/>
      <c r="E2794" s="141"/>
      <c r="F2794" s="66" t="s">
        <v>88</v>
      </c>
      <c r="G2794" s="65" t="s">
        <v>1691</v>
      </c>
      <c r="H2794" s="65">
        <v>5</v>
      </c>
      <c r="I2794" s="65" t="s">
        <v>1745</v>
      </c>
      <c r="J2794" s="65" t="s">
        <v>1746</v>
      </c>
      <c r="K2794" s="93">
        <v>100.24</v>
      </c>
      <c r="L2794" s="156"/>
      <c r="M2794" s="156"/>
      <c r="N2794" s="152"/>
      <c r="O2794" s="143"/>
      <c r="P2794" s="143"/>
    </row>
    <row r="2795" spans="1:16">
      <c r="A2795" s="144" t="s">
        <v>2889</v>
      </c>
      <c r="B2795" s="144"/>
      <c r="C2795" s="144"/>
      <c r="D2795" s="141"/>
      <c r="E2795" s="141"/>
      <c r="F2795" s="66" t="s">
        <v>88</v>
      </c>
      <c r="G2795" s="65" t="s">
        <v>1691</v>
      </c>
      <c r="H2795" s="65">
        <v>5</v>
      </c>
      <c r="I2795" s="65" t="s">
        <v>1744</v>
      </c>
      <c r="J2795" s="65" t="s">
        <v>885</v>
      </c>
      <c r="K2795" s="93">
        <v>84.88</v>
      </c>
      <c r="L2795" s="156"/>
      <c r="M2795" s="156"/>
      <c r="N2795" s="152"/>
      <c r="O2795" s="143"/>
      <c r="P2795" s="143"/>
    </row>
    <row r="2796" spans="1:16">
      <c r="A2796" s="144" t="s">
        <v>2889</v>
      </c>
      <c r="B2796" s="144"/>
      <c r="C2796" s="144"/>
      <c r="D2796" s="141"/>
      <c r="E2796" s="141"/>
      <c r="F2796" s="64" t="s">
        <v>88</v>
      </c>
      <c r="G2796" s="65" t="s">
        <v>1694</v>
      </c>
      <c r="H2796" s="65">
        <v>5</v>
      </c>
      <c r="I2796" s="65" t="s">
        <v>1717</v>
      </c>
      <c r="J2796" s="65" t="s">
        <v>1718</v>
      </c>
      <c r="K2796" s="93">
        <v>67.56</v>
      </c>
      <c r="L2796" s="156"/>
      <c r="M2796" s="156"/>
      <c r="N2796" s="152"/>
      <c r="O2796" s="143"/>
      <c r="P2796" s="143"/>
    </row>
    <row r="2797" spans="1:16">
      <c r="A2797" s="144" t="s">
        <v>2889</v>
      </c>
      <c r="B2797" s="141" t="s">
        <v>1747</v>
      </c>
      <c r="C2797" s="153">
        <v>20100001</v>
      </c>
      <c r="D2797" s="141">
        <v>13</v>
      </c>
      <c r="E2797" s="141">
        <v>6</v>
      </c>
      <c r="F2797" s="65" t="s">
        <v>88</v>
      </c>
      <c r="G2797" s="65" t="s">
        <v>1694</v>
      </c>
      <c r="H2797" s="65">
        <v>2</v>
      </c>
      <c r="I2797" s="65" t="s">
        <v>1721</v>
      </c>
      <c r="J2797" s="65" t="s">
        <v>325</v>
      </c>
      <c r="K2797" s="93">
        <v>15.32</v>
      </c>
      <c r="L2797" s="158">
        <v>72.540000000000006</v>
      </c>
      <c r="M2797" s="158">
        <f>15+D2797*8/3+(E2797/2)*8/3</f>
        <v>57.666666666666664</v>
      </c>
      <c r="N2797" s="161">
        <f>L2797-M2797</f>
        <v>14.873333333333342</v>
      </c>
      <c r="O2797" s="139">
        <f>SUMPRODUCT(TEXT(N2797-{0,5,15,25,35},"0;\0")*{0,2,3,3,7})</f>
        <v>20</v>
      </c>
      <c r="P2797" s="139"/>
    </row>
    <row r="2798" spans="1:16">
      <c r="A2798" s="144" t="s">
        <v>2889</v>
      </c>
      <c r="B2798" s="141"/>
      <c r="C2798" s="154"/>
      <c r="D2798" s="141"/>
      <c r="E2798" s="141"/>
      <c r="F2798" s="64" t="s">
        <v>88</v>
      </c>
      <c r="G2798" s="65" t="s">
        <v>1694</v>
      </c>
      <c r="H2798" s="63">
        <v>2</v>
      </c>
      <c r="I2798" s="63" t="s">
        <v>1701</v>
      </c>
      <c r="J2798" s="63" t="s">
        <v>1702</v>
      </c>
      <c r="K2798" s="93">
        <v>106.91</v>
      </c>
      <c r="L2798" s="158"/>
      <c r="M2798" s="158"/>
      <c r="N2798" s="161"/>
      <c r="O2798" s="139"/>
      <c r="P2798" s="139"/>
    </row>
    <row r="2799" spans="1:16">
      <c r="A2799" s="144" t="s">
        <v>2889</v>
      </c>
      <c r="B2799" s="141"/>
      <c r="C2799" s="154"/>
      <c r="D2799" s="141"/>
      <c r="E2799" s="141"/>
      <c r="F2799" s="66" t="s">
        <v>88</v>
      </c>
      <c r="G2799" s="65" t="s">
        <v>1691</v>
      </c>
      <c r="H2799" s="65">
        <v>4</v>
      </c>
      <c r="I2799" s="65" t="s">
        <v>1748</v>
      </c>
      <c r="J2799" s="65" t="s">
        <v>1693</v>
      </c>
      <c r="K2799" s="93">
        <v>115.52</v>
      </c>
      <c r="L2799" s="158"/>
      <c r="M2799" s="158"/>
      <c r="N2799" s="161"/>
      <c r="O2799" s="139"/>
      <c r="P2799" s="139"/>
    </row>
    <row r="2800" spans="1:16">
      <c r="A2800" s="144" t="s">
        <v>2889</v>
      </c>
      <c r="B2800" s="141" t="s">
        <v>1749</v>
      </c>
      <c r="C2800" s="153">
        <v>20190096</v>
      </c>
      <c r="D2800" s="141">
        <v>0</v>
      </c>
      <c r="E2800" s="141">
        <v>6</v>
      </c>
      <c r="F2800" s="66" t="s">
        <v>88</v>
      </c>
      <c r="G2800" s="65" t="s">
        <v>1691</v>
      </c>
      <c r="H2800" s="65">
        <v>5</v>
      </c>
      <c r="I2800" s="65" t="s">
        <v>1733</v>
      </c>
      <c r="J2800" s="65" t="s">
        <v>1693</v>
      </c>
      <c r="K2800" s="93">
        <v>176.08</v>
      </c>
      <c r="L2800" s="158">
        <v>28.36</v>
      </c>
      <c r="M2800" s="158">
        <f>15+D2801*8/3+(E2800/2)*8/3</f>
        <v>23</v>
      </c>
      <c r="N2800" s="161">
        <f>L2800-M2800</f>
        <v>5.3599999999999994</v>
      </c>
      <c r="O2800" s="139">
        <f>SUMPRODUCT(TEXT(N2800-{0,5,15,25,35},"0;\0")*{0,2,3,3,7})</f>
        <v>0</v>
      </c>
      <c r="P2800" s="139"/>
    </row>
    <row r="2801" spans="1:16">
      <c r="A2801" s="144" t="s">
        <v>2889</v>
      </c>
      <c r="B2801" s="141"/>
      <c r="C2801" s="141"/>
      <c r="D2801" s="141"/>
      <c r="E2801" s="141"/>
      <c r="F2801" s="64" t="s">
        <v>88</v>
      </c>
      <c r="G2801" s="65" t="s">
        <v>1694</v>
      </c>
      <c r="H2801" s="65">
        <v>5</v>
      </c>
      <c r="I2801" s="65" t="s">
        <v>1711</v>
      </c>
      <c r="J2801" s="65" t="s">
        <v>1712</v>
      </c>
      <c r="K2801" s="93">
        <v>106.91</v>
      </c>
      <c r="L2801" s="158"/>
      <c r="M2801" s="158"/>
      <c r="N2801" s="158"/>
      <c r="O2801" s="141"/>
      <c r="P2801" s="141"/>
    </row>
    <row r="2802" spans="1:16">
      <c r="A2802" s="144" t="s">
        <v>2889</v>
      </c>
      <c r="B2802" s="141" t="s">
        <v>1750</v>
      </c>
      <c r="C2802" s="141">
        <v>20100268</v>
      </c>
      <c r="D2802" s="141">
        <v>4</v>
      </c>
      <c r="E2802" s="141">
        <v>0</v>
      </c>
      <c r="F2802" s="66" t="s">
        <v>88</v>
      </c>
      <c r="G2802" s="65" t="s">
        <v>1697</v>
      </c>
      <c r="H2802" s="65">
        <v>3</v>
      </c>
      <c r="I2802" s="65" t="s">
        <v>3044</v>
      </c>
      <c r="J2802" s="65" t="s">
        <v>1709</v>
      </c>
      <c r="K2802" s="94">
        <v>58.89</v>
      </c>
      <c r="L2802" s="158">
        <v>23.63</v>
      </c>
      <c r="M2802" s="158">
        <f>15+D2802*8/3+(E2802/2)*8/3</f>
        <v>25.666666666666664</v>
      </c>
      <c r="N2802" s="159">
        <f>L2802-M2802</f>
        <v>-2.0366666666666653</v>
      </c>
      <c r="O2802" s="142">
        <f>SUMPRODUCT(TEXT(N2802-{0,5,15,25,35},"0;\0")*{0,2,3,3,7})</f>
        <v>0</v>
      </c>
      <c r="P2802" s="142"/>
    </row>
    <row r="2803" spans="1:16">
      <c r="A2803" s="144" t="s">
        <v>2889</v>
      </c>
      <c r="B2803" s="141"/>
      <c r="C2803" s="141"/>
      <c r="D2803" s="141"/>
      <c r="E2803" s="141"/>
      <c r="F2803" s="64" t="s">
        <v>88</v>
      </c>
      <c r="G2803" s="65" t="s">
        <v>1694</v>
      </c>
      <c r="H2803" s="65">
        <v>5</v>
      </c>
      <c r="I2803" s="65" t="s">
        <v>1717</v>
      </c>
      <c r="J2803" s="65" t="s">
        <v>1718</v>
      </c>
      <c r="K2803" s="93">
        <v>67.56</v>
      </c>
      <c r="L2803" s="158"/>
      <c r="M2803" s="158"/>
      <c r="N2803" s="159"/>
      <c r="O2803" s="142"/>
      <c r="P2803" s="142"/>
    </row>
    <row r="2804" spans="1:16">
      <c r="A2804" s="144" t="s">
        <v>2889</v>
      </c>
      <c r="B2804" s="141" t="s">
        <v>1751</v>
      </c>
      <c r="C2804" s="141">
        <v>20190039</v>
      </c>
      <c r="D2804" s="141">
        <v>0</v>
      </c>
      <c r="E2804" s="141">
        <v>5</v>
      </c>
      <c r="F2804" s="64" t="s">
        <v>88</v>
      </c>
      <c r="G2804" s="65" t="s">
        <v>1691</v>
      </c>
      <c r="H2804" s="65">
        <v>5</v>
      </c>
      <c r="I2804" s="65" t="s">
        <v>1733</v>
      </c>
      <c r="J2804" s="65" t="s">
        <v>1693</v>
      </c>
      <c r="K2804" s="93">
        <v>176.08</v>
      </c>
      <c r="L2804" s="158">
        <v>23.36</v>
      </c>
      <c r="M2804" s="158">
        <f>15+D2805*8/3+(E2804/2)*8/3</f>
        <v>21.666666666666668</v>
      </c>
      <c r="N2804" s="159">
        <f>L2804-M2804</f>
        <v>1.6933333333333316</v>
      </c>
      <c r="O2804" s="142">
        <f>SUMPRODUCT(TEXT(N2804-{0,5,15,25,35},"0;\0")*{0,2,3,3,7})</f>
        <v>0</v>
      </c>
      <c r="P2804" s="142"/>
    </row>
    <row r="2805" spans="1:16">
      <c r="A2805" s="144" t="s">
        <v>2889</v>
      </c>
      <c r="B2805" s="141"/>
      <c r="C2805" s="141"/>
      <c r="D2805" s="141"/>
      <c r="E2805" s="141"/>
      <c r="F2805" s="64" t="s">
        <v>88</v>
      </c>
      <c r="G2805" s="65" t="s">
        <v>1694</v>
      </c>
      <c r="H2805" s="65">
        <v>5</v>
      </c>
      <c r="I2805" s="65" t="s">
        <v>1711</v>
      </c>
      <c r="J2805" s="65" t="s">
        <v>1712</v>
      </c>
      <c r="K2805" s="93">
        <v>106.91</v>
      </c>
      <c r="L2805" s="158"/>
      <c r="M2805" s="158"/>
      <c r="N2805" s="158"/>
      <c r="O2805" s="141"/>
      <c r="P2805" s="141"/>
    </row>
    <row r="2806" spans="1:16">
      <c r="A2806" s="148" t="s">
        <v>2889</v>
      </c>
      <c r="B2806" s="172" t="s">
        <v>1752</v>
      </c>
      <c r="C2806" s="153">
        <v>20090002</v>
      </c>
      <c r="D2806" s="141">
        <v>7</v>
      </c>
      <c r="E2806" s="141">
        <v>6</v>
      </c>
      <c r="F2806" s="66" t="s">
        <v>88</v>
      </c>
      <c r="G2806" s="65" t="s">
        <v>1697</v>
      </c>
      <c r="H2806" s="65">
        <v>4</v>
      </c>
      <c r="I2806" s="65" t="s">
        <v>1753</v>
      </c>
      <c r="J2806" s="65" t="s">
        <v>325</v>
      </c>
      <c r="K2806" s="94">
        <v>12.05</v>
      </c>
      <c r="L2806" s="173">
        <v>45</v>
      </c>
      <c r="M2806" s="173">
        <f>15+D2806*8/3+(E2806/2)*8/3</f>
        <v>41.666666666666671</v>
      </c>
      <c r="N2806" s="171">
        <f>L2806-M2806</f>
        <v>3.3333333333333286</v>
      </c>
      <c r="O2806" s="146">
        <f>SUMPRODUCT(TEXT(N2806-{0,5,15,25,35},"0;\0")*{0,2,3,3,7})</f>
        <v>0</v>
      </c>
      <c r="P2806" s="146"/>
    </row>
    <row r="2807" spans="1:16">
      <c r="A2807" s="148" t="s">
        <v>2889</v>
      </c>
      <c r="B2807" s="172"/>
      <c r="C2807" s="154"/>
      <c r="D2807" s="141"/>
      <c r="E2807" s="141"/>
      <c r="F2807" s="66" t="s">
        <v>88</v>
      </c>
      <c r="G2807" s="65" t="s">
        <v>1691</v>
      </c>
      <c r="H2807" s="65">
        <v>5</v>
      </c>
      <c r="I2807" s="65" t="s">
        <v>1692</v>
      </c>
      <c r="J2807" s="65" t="s">
        <v>885</v>
      </c>
      <c r="K2807" s="94">
        <v>86.95</v>
      </c>
      <c r="L2807" s="173"/>
      <c r="M2807" s="173"/>
      <c r="N2807" s="171"/>
      <c r="O2807" s="146"/>
      <c r="P2807" s="146"/>
    </row>
    <row r="2808" spans="1:16">
      <c r="A2808" s="148" t="s">
        <v>2889</v>
      </c>
      <c r="B2808" s="172"/>
      <c r="C2808" s="154"/>
      <c r="D2808" s="141"/>
      <c r="E2808" s="141"/>
      <c r="F2808" s="64" t="s">
        <v>88</v>
      </c>
      <c r="G2808" s="65" t="s">
        <v>1694</v>
      </c>
      <c r="H2808" s="65">
        <v>5</v>
      </c>
      <c r="I2808" s="65" t="s">
        <v>1717</v>
      </c>
      <c r="J2808" s="65" t="s">
        <v>1718</v>
      </c>
      <c r="K2808" s="93">
        <v>67.56</v>
      </c>
      <c r="L2808" s="173"/>
      <c r="M2808" s="173"/>
      <c r="N2808" s="171"/>
      <c r="O2808" s="146"/>
      <c r="P2808" s="146"/>
    </row>
    <row r="2809" spans="1:16">
      <c r="A2809" s="148" t="s">
        <v>2889</v>
      </c>
      <c r="B2809" s="172" t="s">
        <v>1754</v>
      </c>
      <c r="C2809" s="153">
        <v>19920029</v>
      </c>
      <c r="D2809" s="141">
        <v>0</v>
      </c>
      <c r="E2809" s="141">
        <v>6</v>
      </c>
      <c r="F2809" s="64" t="s">
        <v>88</v>
      </c>
      <c r="G2809" s="65" t="s">
        <v>1691</v>
      </c>
      <c r="H2809" s="65">
        <v>5</v>
      </c>
      <c r="I2809" s="65" t="s">
        <v>1692</v>
      </c>
      <c r="J2809" s="65" t="s">
        <v>1693</v>
      </c>
      <c r="K2809" s="94">
        <v>86.95</v>
      </c>
      <c r="L2809" s="173">
        <v>12.530000000000001</v>
      </c>
      <c r="M2809" s="173">
        <f>15+D2810*8/3+(E2809/2)*8/3</f>
        <v>23</v>
      </c>
      <c r="N2809" s="171">
        <f>L2809-M2809</f>
        <v>-10.469999999999999</v>
      </c>
      <c r="O2809" s="146">
        <f>SUMPRODUCT(TEXT(N2809-{0,5,15,25,35},"0;\0")*{0,2,3,3,7})</f>
        <v>0</v>
      </c>
      <c r="P2809" s="146"/>
    </row>
    <row r="2810" spans="1:16">
      <c r="A2810" s="144" t="s">
        <v>2889</v>
      </c>
      <c r="B2810" s="141"/>
      <c r="C2810" s="141"/>
      <c r="D2810" s="141"/>
      <c r="E2810" s="141"/>
      <c r="F2810" s="64" t="s">
        <v>88</v>
      </c>
      <c r="G2810" s="65" t="s">
        <v>1694</v>
      </c>
      <c r="H2810" s="65">
        <v>5</v>
      </c>
      <c r="I2810" s="65" t="s">
        <v>1695</v>
      </c>
      <c r="J2810" s="65" t="s">
        <v>1696</v>
      </c>
      <c r="K2810" s="93">
        <v>67.540000000000006</v>
      </c>
      <c r="L2810" s="158"/>
      <c r="M2810" s="158"/>
      <c r="N2810" s="158"/>
      <c r="O2810" s="141"/>
      <c r="P2810" s="141"/>
    </row>
    <row r="2811" spans="1:16">
      <c r="A2811" s="144" t="s">
        <v>2889</v>
      </c>
      <c r="B2811" s="141" t="s">
        <v>1755</v>
      </c>
      <c r="C2811" s="151">
        <v>20070107</v>
      </c>
      <c r="D2811" s="151">
        <v>5</v>
      </c>
      <c r="E2811" s="141">
        <v>4</v>
      </c>
      <c r="F2811" s="66" t="s">
        <v>88</v>
      </c>
      <c r="G2811" s="65" t="s">
        <v>1691</v>
      </c>
      <c r="H2811" s="65">
        <v>5</v>
      </c>
      <c r="I2811" s="65" t="s">
        <v>1733</v>
      </c>
      <c r="J2811" s="65" t="s">
        <v>1693</v>
      </c>
      <c r="K2811" s="93">
        <v>176.08</v>
      </c>
      <c r="L2811" s="158">
        <v>37.53</v>
      </c>
      <c r="M2811" s="158">
        <f>15+D2811*8/3+(E2811/2)*8/3</f>
        <v>33.666666666666671</v>
      </c>
      <c r="N2811" s="161">
        <f>L2811-M2811</f>
        <v>3.8633333333333297</v>
      </c>
      <c r="O2811" s="139">
        <f>SUMPRODUCT(TEXT(N2811-{0,5,15,25,35},"0;\0")*{0,2,3,3,7})</f>
        <v>0</v>
      </c>
      <c r="P2811" s="139"/>
    </row>
    <row r="2812" spans="1:16">
      <c r="A2812" s="144" t="s">
        <v>2889</v>
      </c>
      <c r="B2812" s="141"/>
      <c r="C2812" s="151"/>
      <c r="D2812" s="151"/>
      <c r="E2812" s="141"/>
      <c r="F2812" s="66" t="s">
        <v>88</v>
      </c>
      <c r="G2812" s="65" t="s">
        <v>1691</v>
      </c>
      <c r="H2812" s="65">
        <v>5</v>
      </c>
      <c r="I2812" s="65" t="s">
        <v>1692</v>
      </c>
      <c r="J2812" s="65" t="s">
        <v>885</v>
      </c>
      <c r="K2812" s="94">
        <v>86.95</v>
      </c>
      <c r="L2812" s="158"/>
      <c r="M2812" s="158"/>
      <c r="N2812" s="161"/>
      <c r="O2812" s="139"/>
      <c r="P2812" s="139"/>
    </row>
    <row r="2813" spans="1:16">
      <c r="A2813" s="144" t="s">
        <v>2889</v>
      </c>
      <c r="B2813" s="141"/>
      <c r="C2813" s="151"/>
      <c r="D2813" s="151"/>
      <c r="E2813" s="141"/>
      <c r="F2813" s="64" t="s">
        <v>88</v>
      </c>
      <c r="G2813" s="65" t="s">
        <v>1694</v>
      </c>
      <c r="H2813" s="65">
        <v>5</v>
      </c>
      <c r="I2813" s="65" t="s">
        <v>1695</v>
      </c>
      <c r="J2813" s="65" t="s">
        <v>1696</v>
      </c>
      <c r="K2813" s="93">
        <v>67.540000000000006</v>
      </c>
      <c r="L2813" s="158"/>
      <c r="M2813" s="158"/>
      <c r="N2813" s="161"/>
      <c r="O2813" s="139"/>
      <c r="P2813" s="139"/>
    </row>
    <row r="2814" spans="1:16">
      <c r="A2814" s="144" t="s">
        <v>2889</v>
      </c>
      <c r="B2814" s="141" t="s">
        <v>1756</v>
      </c>
      <c r="C2814" s="151">
        <v>20040018</v>
      </c>
      <c r="D2814" s="151">
        <v>0</v>
      </c>
      <c r="E2814" s="141">
        <v>6</v>
      </c>
      <c r="F2814" s="64" t="s">
        <v>88</v>
      </c>
      <c r="G2814" s="65" t="s">
        <v>1691</v>
      </c>
      <c r="H2814" s="65">
        <v>4</v>
      </c>
      <c r="I2814" s="65" t="s">
        <v>1809</v>
      </c>
      <c r="J2814" s="65" t="s">
        <v>885</v>
      </c>
      <c r="K2814" s="93">
        <v>57.56</v>
      </c>
      <c r="L2814" s="158">
        <v>28.97</v>
      </c>
      <c r="M2814" s="158">
        <f>15+D2815*8/3+(E2814/2)*8/3</f>
        <v>23</v>
      </c>
      <c r="N2814" s="161">
        <f>L2814-M2814</f>
        <v>5.9699999999999989</v>
      </c>
      <c r="O2814" s="139">
        <f>SUMPRODUCT(TEXT(N2814-{0,5,15,25,35},"0;\0")*{0,2,3,3,7})</f>
        <v>2</v>
      </c>
      <c r="P2814" s="139"/>
    </row>
    <row r="2815" spans="1:16">
      <c r="A2815" s="144" t="s">
        <v>2889</v>
      </c>
      <c r="B2815" s="141"/>
      <c r="C2815" s="141"/>
      <c r="D2815" s="141"/>
      <c r="E2815" s="141"/>
      <c r="F2815" s="64" t="s">
        <v>88</v>
      </c>
      <c r="G2815" s="65" t="s">
        <v>1694</v>
      </c>
      <c r="H2815" s="65">
        <v>5</v>
      </c>
      <c r="I2815" s="65" t="s">
        <v>1717</v>
      </c>
      <c r="J2815" s="65" t="s">
        <v>1718</v>
      </c>
      <c r="K2815" s="93">
        <v>67.56</v>
      </c>
      <c r="L2815" s="158"/>
      <c r="M2815" s="158"/>
      <c r="N2815" s="158"/>
      <c r="O2815" s="141"/>
      <c r="P2815" s="141"/>
    </row>
    <row r="2816" spans="1:16">
      <c r="A2816" s="148" t="s">
        <v>2889</v>
      </c>
      <c r="B2816" s="172" t="s">
        <v>1757</v>
      </c>
      <c r="C2816" s="141">
        <v>20160021</v>
      </c>
      <c r="D2816" s="141">
        <v>9</v>
      </c>
      <c r="E2816" s="141">
        <v>6</v>
      </c>
      <c r="F2816" s="66" t="s">
        <v>88</v>
      </c>
      <c r="G2816" s="65" t="s">
        <v>1697</v>
      </c>
      <c r="H2816" s="65">
        <v>5</v>
      </c>
      <c r="I2816" s="65" t="s">
        <v>719</v>
      </c>
      <c r="J2816" s="65" t="s">
        <v>325</v>
      </c>
      <c r="K2816" s="94">
        <v>12.05</v>
      </c>
      <c r="L2816" s="173">
        <v>45.206000000000003</v>
      </c>
      <c r="M2816" s="173">
        <f>15+D2816*8/3+(E2816/2)*8/3</f>
        <v>47</v>
      </c>
      <c r="N2816" s="171">
        <f>L2816-M2816</f>
        <v>-1.7939999999999969</v>
      </c>
      <c r="O2816" s="146">
        <f>SUMPRODUCT(TEXT(N2816-{0,5,15,25,35},"0;\0")*{0,2,3,3,7})</f>
        <v>0</v>
      </c>
      <c r="P2816" s="146"/>
    </row>
    <row r="2817" spans="1:16">
      <c r="A2817" s="148" t="s">
        <v>2889</v>
      </c>
      <c r="B2817" s="172"/>
      <c r="C2817" s="141"/>
      <c r="D2817" s="141"/>
      <c r="E2817" s="141"/>
      <c r="F2817" s="66" t="s">
        <v>88</v>
      </c>
      <c r="G2817" s="65" t="s">
        <v>1691</v>
      </c>
      <c r="H2817" s="65">
        <v>3</v>
      </c>
      <c r="I2817" s="65" t="s">
        <v>1699</v>
      </c>
      <c r="J2817" s="65" t="s">
        <v>1700</v>
      </c>
      <c r="K2817" s="94">
        <v>176.08</v>
      </c>
      <c r="L2817" s="158"/>
      <c r="M2817" s="173"/>
      <c r="N2817" s="171"/>
      <c r="O2817" s="146"/>
      <c r="P2817" s="146"/>
    </row>
    <row r="2818" spans="1:16">
      <c r="A2818" s="148" t="s">
        <v>2889</v>
      </c>
      <c r="B2818" s="172"/>
      <c r="C2818" s="141"/>
      <c r="D2818" s="141"/>
      <c r="E2818" s="141"/>
      <c r="F2818" s="64" t="s">
        <v>88</v>
      </c>
      <c r="G2818" s="65" t="s">
        <v>1694</v>
      </c>
      <c r="H2818" s="65">
        <v>5</v>
      </c>
      <c r="I2818" s="65" t="s">
        <v>1717</v>
      </c>
      <c r="J2818" s="65" t="s">
        <v>1718</v>
      </c>
      <c r="K2818" s="93">
        <v>67.56</v>
      </c>
      <c r="L2818" s="158"/>
      <c r="M2818" s="173"/>
      <c r="N2818" s="171"/>
      <c r="O2818" s="146"/>
      <c r="P2818" s="146"/>
    </row>
    <row r="2819" spans="1:16">
      <c r="A2819" s="148" t="s">
        <v>2889</v>
      </c>
      <c r="B2819" s="172" t="s">
        <v>1758</v>
      </c>
      <c r="C2819" s="153">
        <v>19850035</v>
      </c>
      <c r="D2819" s="141">
        <v>0</v>
      </c>
      <c r="E2819" s="141">
        <v>3</v>
      </c>
      <c r="F2819" s="64" t="s">
        <v>88</v>
      </c>
      <c r="G2819" s="65" t="s">
        <v>1694</v>
      </c>
      <c r="H2819" s="65">
        <v>2</v>
      </c>
      <c r="I2819" s="65" t="s">
        <v>1759</v>
      </c>
      <c r="J2819" s="65" t="s">
        <v>325</v>
      </c>
      <c r="K2819" s="93">
        <v>12.59</v>
      </c>
      <c r="L2819" s="158">
        <v>16.559999999999999</v>
      </c>
      <c r="M2819" s="173">
        <f>15+D2820*8/3+(E2819/2)*8/3</f>
        <v>19</v>
      </c>
      <c r="N2819" s="171">
        <f>L2819-M2819</f>
        <v>-2.4400000000000013</v>
      </c>
      <c r="O2819" s="146">
        <f>SUMPRODUCT(TEXT(N2819-{0,5,15,25,35},"0;\0")*{0,2,3,3,7})</f>
        <v>0</v>
      </c>
      <c r="P2819" s="146"/>
    </row>
    <row r="2820" spans="1:16">
      <c r="A2820" s="144" t="s">
        <v>2889</v>
      </c>
      <c r="B2820" s="141"/>
      <c r="C2820" s="141"/>
      <c r="D2820" s="141"/>
      <c r="E2820" s="141"/>
      <c r="F2820" s="64" t="s">
        <v>88</v>
      </c>
      <c r="G2820" s="65" t="s">
        <v>1694</v>
      </c>
      <c r="H2820" s="65">
        <v>5</v>
      </c>
      <c r="I2820" s="65" t="s">
        <v>1717</v>
      </c>
      <c r="J2820" s="65" t="s">
        <v>1718</v>
      </c>
      <c r="K2820" s="93">
        <v>67.56</v>
      </c>
      <c r="L2820" s="158"/>
      <c r="M2820" s="158"/>
      <c r="N2820" s="158"/>
      <c r="O2820" s="141"/>
      <c r="P2820" s="141"/>
    </row>
    <row r="2821" spans="1:16">
      <c r="A2821" s="144" t="s">
        <v>2889</v>
      </c>
      <c r="B2821" s="141" t="s">
        <v>1760</v>
      </c>
      <c r="C2821" s="153">
        <v>19890052</v>
      </c>
      <c r="D2821" s="141">
        <v>0</v>
      </c>
      <c r="E2821" s="65">
        <v>0</v>
      </c>
      <c r="F2821" s="64" t="s">
        <v>88</v>
      </c>
      <c r="G2821" s="65" t="s">
        <v>1691</v>
      </c>
      <c r="H2821" s="65">
        <v>3</v>
      </c>
      <c r="I2821" s="65" t="s">
        <v>711</v>
      </c>
      <c r="J2821" s="65" t="s">
        <v>1693</v>
      </c>
      <c r="K2821" s="94">
        <v>92.16</v>
      </c>
      <c r="L2821" s="158">
        <v>22.401999999999997</v>
      </c>
      <c r="M2821" s="158">
        <f>15+D2822*8/3+(E2822/2)*8/3</f>
        <v>24.333333333333336</v>
      </c>
      <c r="N2821" s="158">
        <f>L2821-M2821</f>
        <v>-1.9313333333333382</v>
      </c>
      <c r="O2821" s="142">
        <f>SUMPRODUCT(TEXT(N2821-{0,5,15,25,35},"0;\0")*{0,2,3,3,7})</f>
        <v>0</v>
      </c>
      <c r="P2821" s="142"/>
    </row>
    <row r="2822" spans="1:16">
      <c r="A2822" s="144" t="s">
        <v>2889</v>
      </c>
      <c r="B2822" s="141"/>
      <c r="C2822" s="141"/>
      <c r="D2822" s="141"/>
      <c r="E2822" s="65">
        <v>7</v>
      </c>
      <c r="F2822" s="64" t="s">
        <v>88</v>
      </c>
      <c r="G2822" s="65" t="s">
        <v>1694</v>
      </c>
      <c r="H2822" s="65">
        <v>5</v>
      </c>
      <c r="I2822" s="65" t="s">
        <v>1717</v>
      </c>
      <c r="J2822" s="65" t="s">
        <v>1718</v>
      </c>
      <c r="K2822" s="93">
        <v>67.56</v>
      </c>
      <c r="L2822" s="158"/>
      <c r="M2822" s="158"/>
      <c r="N2822" s="158"/>
      <c r="O2822" s="141"/>
      <c r="P2822" s="141"/>
    </row>
    <row r="2823" spans="1:16" ht="36">
      <c r="A2823" s="72" t="s">
        <v>2889</v>
      </c>
      <c r="B2823" s="65" t="s">
        <v>1762</v>
      </c>
      <c r="C2823" s="75">
        <v>20120140</v>
      </c>
      <c r="D2823" s="65">
        <v>0</v>
      </c>
      <c r="E2823" s="65">
        <v>0</v>
      </c>
      <c r="F2823" s="66" t="s">
        <v>88</v>
      </c>
      <c r="G2823" s="65" t="s">
        <v>1691</v>
      </c>
      <c r="H2823" s="65">
        <v>2</v>
      </c>
      <c r="I2823" s="65" t="s">
        <v>1713</v>
      </c>
      <c r="J2823" s="65" t="s">
        <v>1714</v>
      </c>
      <c r="K2823" s="94">
        <v>48.92</v>
      </c>
      <c r="L2823" s="125">
        <v>5.42</v>
      </c>
      <c r="M2823" s="68">
        <f>15+D2823*8/3+(E2823/2)*8/3</f>
        <v>15</v>
      </c>
      <c r="N2823" s="69">
        <f>L2823-M2823</f>
        <v>-9.58</v>
      </c>
      <c r="O2823" s="70">
        <f>SUMPRODUCT(TEXT(N2823-{0,5,15,25,35},"0;\0")*{0,2,3,3,7})</f>
        <v>0</v>
      </c>
      <c r="P2823" s="70"/>
    </row>
    <row r="2824" spans="1:16">
      <c r="A2824" s="144" t="s">
        <v>2889</v>
      </c>
      <c r="B2824" s="141" t="s">
        <v>1763</v>
      </c>
      <c r="C2824" s="172">
        <v>20170007</v>
      </c>
      <c r="D2824" s="172">
        <v>14</v>
      </c>
      <c r="E2824" s="141">
        <v>0</v>
      </c>
      <c r="F2824" s="66" t="s">
        <v>88</v>
      </c>
      <c r="G2824" s="65" t="s">
        <v>1694</v>
      </c>
      <c r="H2824" s="73">
        <v>2</v>
      </c>
      <c r="I2824" s="65" t="s">
        <v>1743</v>
      </c>
      <c r="J2824" s="65" t="s">
        <v>325</v>
      </c>
      <c r="K2824" s="93">
        <v>15.32</v>
      </c>
      <c r="L2824" s="158">
        <v>69.39</v>
      </c>
      <c r="M2824" s="158">
        <f>15+D2824*8/3+(E2824/2)*8/3</f>
        <v>52.333333333333336</v>
      </c>
      <c r="N2824" s="159">
        <f>L2824-M2824</f>
        <v>17.056666666666665</v>
      </c>
      <c r="O2824" s="142">
        <f>SUMPRODUCT(TEXT(N2824-{0,5,15,25,35},"0;\0")*{0,2,3,3,7})</f>
        <v>30</v>
      </c>
      <c r="P2824" s="142"/>
    </row>
    <row r="2825" spans="1:16">
      <c r="A2825" s="144" t="s">
        <v>2889</v>
      </c>
      <c r="B2825" s="141"/>
      <c r="C2825" s="172"/>
      <c r="D2825" s="172"/>
      <c r="E2825" s="141"/>
      <c r="F2825" s="64" t="s">
        <v>88</v>
      </c>
      <c r="G2825" s="65" t="s">
        <v>1694</v>
      </c>
      <c r="H2825" s="65">
        <v>5</v>
      </c>
      <c r="I2825" s="65" t="s">
        <v>1717</v>
      </c>
      <c r="J2825" s="65" t="s">
        <v>1718</v>
      </c>
      <c r="K2825" s="93">
        <v>67.56</v>
      </c>
      <c r="L2825" s="158"/>
      <c r="M2825" s="158"/>
      <c r="N2825" s="159"/>
      <c r="O2825" s="142"/>
      <c r="P2825" s="142"/>
    </row>
    <row r="2826" spans="1:16">
      <c r="A2826" s="144" t="s">
        <v>2889</v>
      </c>
      <c r="B2826" s="141"/>
      <c r="C2826" s="172"/>
      <c r="D2826" s="172"/>
      <c r="E2826" s="141"/>
      <c r="F2826" s="66" t="s">
        <v>88</v>
      </c>
      <c r="G2826" s="65" t="s">
        <v>1691</v>
      </c>
      <c r="H2826" s="65">
        <v>4</v>
      </c>
      <c r="I2826" s="65" t="s">
        <v>1748</v>
      </c>
      <c r="J2826" s="65" t="s">
        <v>1693</v>
      </c>
      <c r="K2826" s="93">
        <v>115.52</v>
      </c>
      <c r="L2826" s="158"/>
      <c r="M2826" s="158"/>
      <c r="N2826" s="159"/>
      <c r="O2826" s="142"/>
      <c r="P2826" s="142"/>
    </row>
    <row r="2827" spans="1:16">
      <c r="A2827" s="144" t="s">
        <v>2889</v>
      </c>
      <c r="B2827" s="141" t="s">
        <v>1764</v>
      </c>
      <c r="C2827" s="175">
        <v>20010063</v>
      </c>
      <c r="D2827" s="172">
        <v>0</v>
      </c>
      <c r="E2827" s="141">
        <v>7</v>
      </c>
      <c r="F2827" s="66" t="s">
        <v>88</v>
      </c>
      <c r="G2827" s="65" t="s">
        <v>1691</v>
      </c>
      <c r="H2827" s="65">
        <v>5</v>
      </c>
      <c r="I2827" s="65" t="s">
        <v>1733</v>
      </c>
      <c r="J2827" s="65" t="s">
        <v>1693</v>
      </c>
      <c r="K2827" s="93">
        <v>176.08</v>
      </c>
      <c r="L2827" s="158">
        <v>28.36</v>
      </c>
      <c r="M2827" s="158">
        <f>15+D2828*8/3+(E2827/2)*8/3</f>
        <v>24.333333333333336</v>
      </c>
      <c r="N2827" s="159">
        <f>L2827-M2827</f>
        <v>4.0266666666666637</v>
      </c>
      <c r="O2827" s="142">
        <f>SUMPRODUCT(TEXT(N2827-{0,5,15,25,35},"0;\0")*{0,2,3,3,7})</f>
        <v>0</v>
      </c>
      <c r="P2827" s="142"/>
    </row>
    <row r="2828" spans="1:16">
      <c r="A2828" s="144" t="s">
        <v>2889</v>
      </c>
      <c r="B2828" s="141"/>
      <c r="C2828" s="141"/>
      <c r="D2828" s="141"/>
      <c r="E2828" s="141"/>
      <c r="F2828" s="64" t="s">
        <v>88</v>
      </c>
      <c r="G2828" s="65" t="s">
        <v>1694</v>
      </c>
      <c r="H2828" s="65">
        <v>5</v>
      </c>
      <c r="I2828" s="65" t="s">
        <v>1711</v>
      </c>
      <c r="J2828" s="65" t="s">
        <v>1712</v>
      </c>
      <c r="K2828" s="93">
        <v>106.91</v>
      </c>
      <c r="L2828" s="158"/>
      <c r="M2828" s="158"/>
      <c r="N2828" s="158"/>
      <c r="O2828" s="141"/>
      <c r="P2828" s="141"/>
    </row>
    <row r="2829" spans="1:16">
      <c r="A2829" s="144" t="s">
        <v>2889</v>
      </c>
      <c r="B2829" s="141" t="s">
        <v>1765</v>
      </c>
      <c r="C2829" s="153">
        <v>20030054</v>
      </c>
      <c r="D2829" s="141">
        <v>0</v>
      </c>
      <c r="E2829" s="141">
        <v>0</v>
      </c>
      <c r="F2829" s="64" t="s">
        <v>88</v>
      </c>
      <c r="G2829" s="65" t="s">
        <v>1691</v>
      </c>
      <c r="H2829" s="65">
        <v>5</v>
      </c>
      <c r="I2829" s="65" t="s">
        <v>1733</v>
      </c>
      <c r="J2829" s="65" t="s">
        <v>1693</v>
      </c>
      <c r="K2829" s="93">
        <v>176.08</v>
      </c>
      <c r="L2829" s="158">
        <v>18.97</v>
      </c>
      <c r="M2829" s="158">
        <v>15</v>
      </c>
      <c r="N2829" s="159">
        <f>L2829-M2829</f>
        <v>3.9699999999999989</v>
      </c>
      <c r="O2829" s="142">
        <f>SUMPRODUCT(TEXT(N2829-{0,5,15,25,35},"0;\0")*{0,2,3,3,7})</f>
        <v>0</v>
      </c>
      <c r="P2829" s="142"/>
    </row>
    <row r="2830" spans="1:16">
      <c r="A2830" s="144" t="s">
        <v>2889</v>
      </c>
      <c r="B2830" s="141"/>
      <c r="C2830" s="141"/>
      <c r="D2830" s="141"/>
      <c r="E2830" s="141"/>
      <c r="F2830" s="64" t="s">
        <v>88</v>
      </c>
      <c r="G2830" s="65" t="s">
        <v>1694</v>
      </c>
      <c r="H2830" s="65">
        <v>5</v>
      </c>
      <c r="I2830" s="65" t="s">
        <v>1717</v>
      </c>
      <c r="J2830" s="65" t="s">
        <v>1718</v>
      </c>
      <c r="K2830" s="93">
        <v>67.56</v>
      </c>
      <c r="L2830" s="158"/>
      <c r="M2830" s="158"/>
      <c r="N2830" s="158"/>
      <c r="O2830" s="141"/>
      <c r="P2830" s="141"/>
    </row>
    <row r="2831" spans="1:16">
      <c r="A2831" s="144" t="s">
        <v>2889</v>
      </c>
      <c r="B2831" s="144" t="s">
        <v>1766</v>
      </c>
      <c r="C2831" s="153">
        <v>20030013</v>
      </c>
      <c r="D2831" s="141">
        <v>0</v>
      </c>
      <c r="E2831" s="141">
        <v>6</v>
      </c>
      <c r="F2831" s="64" t="s">
        <v>88</v>
      </c>
      <c r="G2831" s="65" t="s">
        <v>1691</v>
      </c>
      <c r="H2831" s="65">
        <v>5</v>
      </c>
      <c r="I2831" s="65" t="s">
        <v>1733</v>
      </c>
      <c r="J2831" s="65" t="s">
        <v>1693</v>
      </c>
      <c r="K2831" s="93">
        <v>176.08</v>
      </c>
      <c r="L2831" s="156">
        <v>25.42</v>
      </c>
      <c r="M2831" s="156">
        <f>15+D2832*8/3+(E2831/2)*8/3</f>
        <v>23</v>
      </c>
      <c r="N2831" s="152">
        <f>L2831-M2831</f>
        <v>2.4200000000000017</v>
      </c>
      <c r="O2831" s="143">
        <f>SUMPRODUCT(TEXT(N2831-{0,5,15,25,35},"0;\0")*{0,2,3,3,7})</f>
        <v>0</v>
      </c>
      <c r="P2831" s="143"/>
    </row>
    <row r="2832" spans="1:16">
      <c r="A2832" s="144" t="s">
        <v>2889</v>
      </c>
      <c r="B2832" s="141"/>
      <c r="C2832" s="141"/>
      <c r="D2832" s="141"/>
      <c r="E2832" s="141"/>
      <c r="F2832" s="66" t="s">
        <v>88</v>
      </c>
      <c r="G2832" s="65" t="s">
        <v>1691</v>
      </c>
      <c r="H2832" s="65">
        <v>2</v>
      </c>
      <c r="I2832" s="65" t="s">
        <v>1713</v>
      </c>
      <c r="J2832" s="65" t="s">
        <v>1714</v>
      </c>
      <c r="K2832" s="94">
        <v>48.92</v>
      </c>
      <c r="L2832" s="158"/>
      <c r="M2832" s="158"/>
      <c r="N2832" s="158"/>
      <c r="O2832" s="141"/>
      <c r="P2832" s="141"/>
    </row>
    <row r="2833" spans="1:16" ht="36">
      <c r="A2833" s="72" t="s">
        <v>2889</v>
      </c>
      <c r="B2833" s="65" t="s">
        <v>1767</v>
      </c>
      <c r="C2833" s="75">
        <v>20100273</v>
      </c>
      <c r="D2833" s="65">
        <v>0</v>
      </c>
      <c r="E2833" s="65">
        <v>0</v>
      </c>
      <c r="F2833" s="64" t="s">
        <v>88</v>
      </c>
      <c r="G2833" s="65" t="s">
        <v>1691</v>
      </c>
      <c r="H2833" s="65">
        <v>5</v>
      </c>
      <c r="I2833" s="65" t="s">
        <v>1733</v>
      </c>
      <c r="J2833" s="65" t="s">
        <v>1693</v>
      </c>
      <c r="K2833" s="93">
        <v>176.08</v>
      </c>
      <c r="L2833" s="125">
        <v>20</v>
      </c>
      <c r="M2833" s="74">
        <v>15</v>
      </c>
      <c r="N2833" s="69">
        <v>5</v>
      </c>
      <c r="O2833" s="70">
        <v>0</v>
      </c>
      <c r="P2833" s="70"/>
    </row>
    <row r="2834" spans="1:16">
      <c r="A2834" s="148" t="s">
        <v>2889</v>
      </c>
      <c r="B2834" s="172" t="s">
        <v>2888</v>
      </c>
      <c r="C2834" s="153">
        <v>19940018</v>
      </c>
      <c r="D2834" s="141">
        <v>4</v>
      </c>
      <c r="E2834" s="141">
        <v>6</v>
      </c>
      <c r="F2834" s="66" t="s">
        <v>88</v>
      </c>
      <c r="G2834" s="65" t="s">
        <v>1697</v>
      </c>
      <c r="H2834" s="65">
        <v>4</v>
      </c>
      <c r="I2834" s="65" t="s">
        <v>736</v>
      </c>
      <c r="J2834" s="65" t="s">
        <v>325</v>
      </c>
      <c r="K2834" s="94">
        <v>7.92</v>
      </c>
      <c r="L2834" s="173">
        <v>31.1</v>
      </c>
      <c r="M2834" s="173">
        <f>15+D2834*8/3+(E2834/2)*8/3</f>
        <v>33.666666666666664</v>
      </c>
      <c r="N2834" s="171">
        <f>L2834-M2834</f>
        <v>-2.5666666666666629</v>
      </c>
      <c r="O2834" s="146">
        <f>SUMPRODUCT(TEXT(N2834-{0,5,15,25,35},"0;\0")*{0,2,3,3,7})</f>
        <v>0</v>
      </c>
      <c r="P2834" s="146"/>
    </row>
    <row r="2835" spans="1:16">
      <c r="A2835" s="148" t="s">
        <v>2889</v>
      </c>
      <c r="B2835" s="172"/>
      <c r="C2835" s="154"/>
      <c r="D2835" s="141"/>
      <c r="E2835" s="141"/>
      <c r="F2835" s="66" t="s">
        <v>88</v>
      </c>
      <c r="G2835" s="65" t="s">
        <v>1697</v>
      </c>
      <c r="H2835" s="65">
        <v>3</v>
      </c>
      <c r="I2835" s="65" t="s">
        <v>1768</v>
      </c>
      <c r="J2835" s="65" t="s">
        <v>1709</v>
      </c>
      <c r="K2835" s="94">
        <v>58.89</v>
      </c>
      <c r="L2835" s="173"/>
      <c r="M2835" s="173"/>
      <c r="N2835" s="171"/>
      <c r="O2835" s="146"/>
      <c r="P2835" s="146"/>
    </row>
    <row r="2836" spans="1:16">
      <c r="A2836" s="148" t="s">
        <v>2889</v>
      </c>
      <c r="B2836" s="172"/>
      <c r="C2836" s="154"/>
      <c r="D2836" s="141"/>
      <c r="E2836" s="141"/>
      <c r="F2836" s="64" t="s">
        <v>88</v>
      </c>
      <c r="G2836" s="65" t="s">
        <v>1694</v>
      </c>
      <c r="H2836" s="65">
        <v>5</v>
      </c>
      <c r="I2836" s="65" t="s">
        <v>1695</v>
      </c>
      <c r="J2836" s="65" t="s">
        <v>1696</v>
      </c>
      <c r="K2836" s="93">
        <v>67.540000000000006</v>
      </c>
      <c r="L2836" s="173"/>
      <c r="M2836" s="173"/>
      <c r="N2836" s="171"/>
      <c r="O2836" s="146"/>
      <c r="P2836" s="146"/>
    </row>
    <row r="2837" spans="1:16">
      <c r="A2837" s="148" t="s">
        <v>2889</v>
      </c>
      <c r="B2837" s="172" t="s">
        <v>1769</v>
      </c>
      <c r="C2837" s="153">
        <v>20090015</v>
      </c>
      <c r="D2837" s="141">
        <v>0</v>
      </c>
      <c r="E2837" s="141">
        <v>9</v>
      </c>
      <c r="F2837" s="64" t="s">
        <v>88</v>
      </c>
      <c r="G2837" s="65" t="s">
        <v>1691</v>
      </c>
      <c r="H2837" s="65">
        <v>4</v>
      </c>
      <c r="I2837" s="65" t="s">
        <v>1770</v>
      </c>
      <c r="J2837" s="65" t="s">
        <v>872</v>
      </c>
      <c r="K2837" s="93">
        <v>27.59</v>
      </c>
      <c r="L2837" s="173">
        <v>33.01</v>
      </c>
      <c r="M2837" s="173">
        <f>15+D2838*8/3+(E2837/2)*8/3</f>
        <v>27</v>
      </c>
      <c r="N2837" s="171">
        <f>L2837-M2837</f>
        <v>6.009999999999998</v>
      </c>
      <c r="O2837" s="146">
        <f>SUMPRODUCT(TEXT(N2837-{0,5,15,25,35},"0;\0")*{0,2,3,3,7})</f>
        <v>2</v>
      </c>
      <c r="P2837" s="146"/>
    </row>
    <row r="2838" spans="1:16">
      <c r="A2838" s="144" t="s">
        <v>2889</v>
      </c>
      <c r="B2838" s="141"/>
      <c r="C2838" s="141"/>
      <c r="D2838" s="141"/>
      <c r="E2838" s="141"/>
      <c r="F2838" s="66" t="s">
        <v>88</v>
      </c>
      <c r="G2838" s="65" t="s">
        <v>1691</v>
      </c>
      <c r="H2838" s="65">
        <v>2</v>
      </c>
      <c r="I2838" s="65" t="s">
        <v>1713</v>
      </c>
      <c r="J2838" s="65" t="s">
        <v>1714</v>
      </c>
      <c r="K2838" s="94">
        <v>48.92</v>
      </c>
      <c r="L2838" s="158"/>
      <c r="M2838" s="158"/>
      <c r="N2838" s="158"/>
      <c r="O2838" s="141"/>
      <c r="P2838" s="141"/>
    </row>
    <row r="2839" spans="1:16">
      <c r="A2839" s="144" t="s">
        <v>2889</v>
      </c>
      <c r="B2839" s="141" t="s">
        <v>1771</v>
      </c>
      <c r="C2839" s="141">
        <v>19860006</v>
      </c>
      <c r="D2839" s="141" t="s">
        <v>751</v>
      </c>
      <c r="E2839" s="141">
        <v>19.399999999999999</v>
      </c>
      <c r="F2839" s="66" t="s">
        <v>88</v>
      </c>
      <c r="G2839" s="65" t="s">
        <v>1697</v>
      </c>
      <c r="H2839" s="65">
        <v>3</v>
      </c>
      <c r="I2839" s="65" t="s">
        <v>1768</v>
      </c>
      <c r="J2839" s="65" t="s">
        <v>1709</v>
      </c>
      <c r="K2839" s="94">
        <v>58.89</v>
      </c>
      <c r="L2839" s="158">
        <v>19.63</v>
      </c>
      <c r="M2839" s="158">
        <v>19</v>
      </c>
      <c r="N2839" s="159">
        <f>L2839-M2839</f>
        <v>0.62999999999999901</v>
      </c>
      <c r="O2839" s="142">
        <f>SUMPRODUCT(TEXT(N2839-{0,5,15,25,35},"0;\0")*{0,2,3,3,7})</f>
        <v>0</v>
      </c>
      <c r="P2839" s="142"/>
    </row>
    <row r="2840" spans="1:16">
      <c r="A2840" s="144" t="s">
        <v>2889</v>
      </c>
      <c r="B2840" s="141"/>
      <c r="C2840" s="141"/>
      <c r="D2840" s="141"/>
      <c r="E2840" s="141"/>
      <c r="F2840" s="66" t="s">
        <v>88</v>
      </c>
      <c r="G2840" s="65" t="s">
        <v>1697</v>
      </c>
      <c r="H2840" s="102" t="s">
        <v>433</v>
      </c>
      <c r="I2840" s="103" t="s">
        <v>751</v>
      </c>
      <c r="J2840" s="65" t="s">
        <v>1709</v>
      </c>
      <c r="K2840" s="94" t="s">
        <v>1772</v>
      </c>
      <c r="L2840" s="174"/>
      <c r="M2840" s="158"/>
      <c r="N2840" s="158"/>
      <c r="O2840" s="141"/>
      <c r="P2840" s="141"/>
    </row>
    <row r="2841" spans="1:16">
      <c r="A2841" s="148" t="s">
        <v>2889</v>
      </c>
      <c r="B2841" s="172" t="s">
        <v>1773</v>
      </c>
      <c r="C2841" s="153">
        <v>20050007</v>
      </c>
      <c r="D2841" s="141">
        <v>15</v>
      </c>
      <c r="E2841" s="141">
        <v>6</v>
      </c>
      <c r="F2841" s="66" t="s">
        <v>88</v>
      </c>
      <c r="G2841" s="65" t="s">
        <v>1697</v>
      </c>
      <c r="H2841" s="65">
        <v>3</v>
      </c>
      <c r="I2841" s="65" t="s">
        <v>1708</v>
      </c>
      <c r="J2841" s="65" t="s">
        <v>1709</v>
      </c>
      <c r="K2841" s="94">
        <v>58.89</v>
      </c>
      <c r="L2841" s="173">
        <v>67.91</v>
      </c>
      <c r="M2841" s="173">
        <f>15+D2841*8/3+(E2841/2)*8/3</f>
        <v>63</v>
      </c>
      <c r="N2841" s="171">
        <f>L2841-M2841</f>
        <v>4.9099999999999966</v>
      </c>
      <c r="O2841" s="146">
        <f>SUMPRODUCT(TEXT(N2841-{0,5,15,25,35},"0;\0")*{0,2,3,3,7})</f>
        <v>0</v>
      </c>
      <c r="P2841" s="146"/>
    </row>
    <row r="2842" spans="1:16">
      <c r="A2842" s="148" t="s">
        <v>2889</v>
      </c>
      <c r="B2842" s="172"/>
      <c r="C2842" s="154"/>
      <c r="D2842" s="141"/>
      <c r="E2842" s="141"/>
      <c r="F2842" s="66" t="s">
        <v>88</v>
      </c>
      <c r="G2842" s="65" t="s">
        <v>1697</v>
      </c>
      <c r="H2842" s="65">
        <v>2</v>
      </c>
      <c r="I2842" s="65" t="s">
        <v>1774</v>
      </c>
      <c r="J2842" s="65" t="s">
        <v>325</v>
      </c>
      <c r="K2842" s="94">
        <v>11.67</v>
      </c>
      <c r="L2842" s="173"/>
      <c r="M2842" s="173"/>
      <c r="N2842" s="171"/>
      <c r="O2842" s="146"/>
      <c r="P2842" s="146"/>
    </row>
    <row r="2843" spans="1:16">
      <c r="A2843" s="148" t="s">
        <v>2889</v>
      </c>
      <c r="B2843" s="172"/>
      <c r="C2843" s="154"/>
      <c r="D2843" s="141"/>
      <c r="E2843" s="141"/>
      <c r="F2843" s="66" t="s">
        <v>88</v>
      </c>
      <c r="G2843" s="65" t="s">
        <v>1697</v>
      </c>
      <c r="H2843" s="65">
        <v>2</v>
      </c>
      <c r="I2843" s="102" t="s">
        <v>1775</v>
      </c>
      <c r="J2843" s="65" t="s">
        <v>325</v>
      </c>
      <c r="K2843" s="104">
        <v>10.42</v>
      </c>
      <c r="L2843" s="173"/>
      <c r="M2843" s="173"/>
      <c r="N2843" s="171"/>
      <c r="O2843" s="146"/>
      <c r="P2843" s="146"/>
    </row>
    <row r="2844" spans="1:16">
      <c r="A2844" s="148" t="s">
        <v>2889</v>
      </c>
      <c r="B2844" s="172"/>
      <c r="C2844" s="154"/>
      <c r="D2844" s="141"/>
      <c r="E2844" s="141"/>
      <c r="F2844" s="66" t="s">
        <v>88</v>
      </c>
      <c r="G2844" s="65" t="s">
        <v>1697</v>
      </c>
      <c r="H2844" s="65">
        <v>2</v>
      </c>
      <c r="I2844" s="65" t="s">
        <v>1743</v>
      </c>
      <c r="J2844" s="65" t="s">
        <v>325</v>
      </c>
      <c r="K2844" s="94">
        <v>12.98</v>
      </c>
      <c r="L2844" s="173"/>
      <c r="M2844" s="173"/>
      <c r="N2844" s="171"/>
      <c r="O2844" s="146"/>
      <c r="P2844" s="146"/>
    </row>
    <row r="2845" spans="1:16">
      <c r="A2845" s="148" t="s">
        <v>2889</v>
      </c>
      <c r="B2845" s="172"/>
      <c r="C2845" s="154"/>
      <c r="D2845" s="141"/>
      <c r="E2845" s="141"/>
      <c r="F2845" s="64" t="s">
        <v>88</v>
      </c>
      <c r="G2845" s="65" t="s">
        <v>1694</v>
      </c>
      <c r="H2845" s="65">
        <v>5</v>
      </c>
      <c r="I2845" s="65" t="s">
        <v>1695</v>
      </c>
      <c r="J2845" s="65" t="s">
        <v>1696</v>
      </c>
      <c r="K2845" s="93">
        <v>67.540000000000006</v>
      </c>
      <c r="L2845" s="173"/>
      <c r="M2845" s="173"/>
      <c r="N2845" s="171"/>
      <c r="O2845" s="146"/>
      <c r="P2845" s="146"/>
    </row>
    <row r="2846" spans="1:16">
      <c r="A2846" s="148" t="s">
        <v>2889</v>
      </c>
      <c r="B2846" s="172" t="s">
        <v>1776</v>
      </c>
      <c r="C2846" s="153">
        <v>20050030</v>
      </c>
      <c r="D2846" s="141">
        <v>6</v>
      </c>
      <c r="E2846" s="141">
        <v>6</v>
      </c>
      <c r="F2846" s="66" t="s">
        <v>88</v>
      </c>
      <c r="G2846" s="65" t="s">
        <v>1697</v>
      </c>
      <c r="H2846" s="65">
        <v>1</v>
      </c>
      <c r="I2846" s="65" t="s">
        <v>1777</v>
      </c>
      <c r="J2846" s="65" t="s">
        <v>325</v>
      </c>
      <c r="K2846" s="94">
        <v>10.42</v>
      </c>
      <c r="L2846" s="173">
        <v>32.402000000000001</v>
      </c>
      <c r="M2846" s="173">
        <f>15+D2846*8/3+(E2846/2)*8/3</f>
        <v>39</v>
      </c>
      <c r="N2846" s="171">
        <f>L2846-M2846</f>
        <v>-6.597999999999999</v>
      </c>
      <c r="O2846" s="146">
        <f>SUMPRODUCT(TEXT(N2846-{0,5,15,25,35},"0;\0")*{0,2,3,3,7})</f>
        <v>0</v>
      </c>
      <c r="P2846" s="146"/>
    </row>
    <row r="2847" spans="1:16">
      <c r="A2847" s="148" t="s">
        <v>2889</v>
      </c>
      <c r="B2847" s="172"/>
      <c r="C2847" s="154"/>
      <c r="D2847" s="141"/>
      <c r="E2847" s="141"/>
      <c r="F2847" s="64" t="s">
        <v>88</v>
      </c>
      <c r="G2847" s="65" t="s">
        <v>1694</v>
      </c>
      <c r="H2847" s="65">
        <v>5</v>
      </c>
      <c r="I2847" s="65" t="s">
        <v>1695</v>
      </c>
      <c r="J2847" s="65" t="s">
        <v>1696</v>
      </c>
      <c r="K2847" s="93">
        <v>67.540000000000006</v>
      </c>
      <c r="L2847" s="173"/>
      <c r="M2847" s="173"/>
      <c r="N2847" s="171"/>
      <c r="O2847" s="146"/>
      <c r="P2847" s="146"/>
    </row>
    <row r="2848" spans="1:16">
      <c r="A2848" s="148" t="s">
        <v>2889</v>
      </c>
      <c r="B2848" s="172"/>
      <c r="C2848" s="154"/>
      <c r="D2848" s="141"/>
      <c r="E2848" s="141"/>
      <c r="F2848" s="64" t="s">
        <v>88</v>
      </c>
      <c r="G2848" s="99" t="s">
        <v>1691</v>
      </c>
      <c r="H2848" s="65">
        <v>3</v>
      </c>
      <c r="I2848" s="65" t="s">
        <v>711</v>
      </c>
      <c r="J2848" s="65" t="s">
        <v>1693</v>
      </c>
      <c r="K2848" s="93">
        <v>92.16</v>
      </c>
      <c r="L2848" s="173"/>
      <c r="M2848" s="173"/>
      <c r="N2848" s="171"/>
      <c r="O2848" s="146"/>
      <c r="P2848" s="146"/>
    </row>
    <row r="2849" spans="1:16">
      <c r="A2849" s="148" t="s">
        <v>2889</v>
      </c>
      <c r="B2849" s="172" t="s">
        <v>1778</v>
      </c>
      <c r="C2849" s="154">
        <v>19970003</v>
      </c>
      <c r="D2849" s="141">
        <v>0</v>
      </c>
      <c r="E2849" s="141">
        <v>0</v>
      </c>
      <c r="F2849" s="64" t="s">
        <v>88</v>
      </c>
      <c r="G2849" s="99" t="s">
        <v>1694</v>
      </c>
      <c r="H2849" s="65">
        <v>3</v>
      </c>
      <c r="I2849" s="65" t="s">
        <v>733</v>
      </c>
      <c r="J2849" s="65" t="s">
        <v>1724</v>
      </c>
      <c r="K2849" s="93">
        <v>67.56</v>
      </c>
      <c r="L2849" s="173">
        <v>17.420000000000002</v>
      </c>
      <c r="M2849" s="173">
        <f>15+D2850*8/3+(E2850/2)*8/3</f>
        <v>15</v>
      </c>
      <c r="N2849" s="171">
        <f>L2849-M2849</f>
        <v>2.4200000000000017</v>
      </c>
      <c r="O2849" s="146">
        <f>SUMPRODUCT(TEXT(N2849-{0,5,15,25,35},"0;\0")*{0,2,3,3,7})</f>
        <v>0</v>
      </c>
      <c r="P2849" s="146"/>
    </row>
    <row r="2850" spans="1:16">
      <c r="A2850" s="144" t="s">
        <v>2889</v>
      </c>
      <c r="B2850" s="141"/>
      <c r="C2850" s="141"/>
      <c r="D2850" s="141"/>
      <c r="E2850" s="141"/>
      <c r="F2850" s="66" t="s">
        <v>88</v>
      </c>
      <c r="G2850" s="65" t="s">
        <v>1691</v>
      </c>
      <c r="H2850" s="65">
        <v>2</v>
      </c>
      <c r="I2850" s="65" t="s">
        <v>1713</v>
      </c>
      <c r="J2850" s="65" t="s">
        <v>1714</v>
      </c>
      <c r="K2850" s="94">
        <v>48.92</v>
      </c>
      <c r="L2850" s="158"/>
      <c r="M2850" s="158"/>
      <c r="N2850" s="158"/>
      <c r="O2850" s="141"/>
      <c r="P2850" s="141"/>
    </row>
    <row r="2851" spans="1:16">
      <c r="A2851" s="144" t="s">
        <v>2889</v>
      </c>
      <c r="B2851" s="141" t="s">
        <v>1779</v>
      </c>
      <c r="C2851" s="154">
        <v>19970053</v>
      </c>
      <c r="D2851" s="141">
        <v>0</v>
      </c>
      <c r="E2851" s="141">
        <v>5</v>
      </c>
      <c r="F2851" s="66" t="s">
        <v>88</v>
      </c>
      <c r="G2851" s="65" t="s">
        <v>1694</v>
      </c>
      <c r="H2851" s="65">
        <v>5</v>
      </c>
      <c r="I2851" s="65" t="s">
        <v>1780</v>
      </c>
      <c r="J2851" s="65" t="s">
        <v>1724</v>
      </c>
      <c r="K2851" s="94">
        <v>31.61</v>
      </c>
      <c r="L2851" s="158">
        <v>22.92</v>
      </c>
      <c r="M2851" s="158">
        <f>15+D2852*8/3+(E2851/2)*8/3</f>
        <v>21.666666666666668</v>
      </c>
      <c r="N2851" s="159">
        <f>L2851-M2851</f>
        <v>1.2533333333333339</v>
      </c>
      <c r="O2851" s="142">
        <f>SUMPRODUCT(TEXT(N2851-{0,5,15,25,35},"0;\0")*{0,2,3,3,7})</f>
        <v>0</v>
      </c>
      <c r="P2851" s="142"/>
    </row>
    <row r="2852" spans="1:16">
      <c r="A2852" s="144" t="s">
        <v>2889</v>
      </c>
      <c r="B2852" s="141"/>
      <c r="C2852" s="141"/>
      <c r="D2852" s="141"/>
      <c r="E2852" s="141"/>
      <c r="F2852" s="64" t="s">
        <v>88</v>
      </c>
      <c r="G2852" s="65" t="s">
        <v>1694</v>
      </c>
      <c r="H2852" s="63">
        <v>2</v>
      </c>
      <c r="I2852" s="63" t="s">
        <v>1701</v>
      </c>
      <c r="J2852" s="63" t="s">
        <v>1702</v>
      </c>
      <c r="K2852" s="95">
        <v>106.91</v>
      </c>
      <c r="L2852" s="158"/>
      <c r="M2852" s="158"/>
      <c r="N2852" s="158"/>
      <c r="O2852" s="141"/>
      <c r="P2852" s="141"/>
    </row>
    <row r="2853" spans="1:16" ht="12" customHeight="1">
      <c r="A2853" s="144" t="s">
        <v>2889</v>
      </c>
      <c r="B2853" s="144" t="s">
        <v>3056</v>
      </c>
      <c r="C2853" s="154" t="s">
        <v>3057</v>
      </c>
      <c r="D2853" s="155">
        <v>0</v>
      </c>
      <c r="E2853" s="141">
        <v>4</v>
      </c>
      <c r="F2853" s="64" t="s">
        <v>88</v>
      </c>
      <c r="G2853" s="65" t="s">
        <v>1694</v>
      </c>
      <c r="H2853" s="65">
        <v>5</v>
      </c>
      <c r="I2853" s="65" t="s">
        <v>1780</v>
      </c>
      <c r="J2853" s="65" t="s">
        <v>1724</v>
      </c>
      <c r="K2853" s="93">
        <v>31.61</v>
      </c>
      <c r="L2853" s="156">
        <v>35.090000000000003</v>
      </c>
      <c r="M2853" s="156">
        <f>15+D2853*8/3+(E2853/2)*8/3</f>
        <v>20.333333333333332</v>
      </c>
      <c r="N2853" s="152">
        <f>L2853-M2853</f>
        <v>14.756666666666671</v>
      </c>
      <c r="O2853" s="143">
        <f>SUMPRODUCT(TEXT(N2853-{0,5,15,25,35},"0;\0")*{0,2,3,3,7})</f>
        <v>20</v>
      </c>
      <c r="P2853" s="143"/>
    </row>
    <row r="2854" spans="1:16" ht="12" customHeight="1">
      <c r="A2854" s="144" t="s">
        <v>2889</v>
      </c>
      <c r="B2854" s="144"/>
      <c r="C2854" s="154"/>
      <c r="D2854" s="155"/>
      <c r="E2854" s="141"/>
      <c r="F2854" s="64" t="s">
        <v>88</v>
      </c>
      <c r="G2854" s="65" t="s">
        <v>1694</v>
      </c>
      <c r="H2854" s="65">
        <v>1</v>
      </c>
      <c r="I2854" s="65" t="s">
        <v>1781</v>
      </c>
      <c r="J2854" s="65" t="s">
        <v>325</v>
      </c>
      <c r="K2854" s="93">
        <v>15.32</v>
      </c>
      <c r="L2854" s="156"/>
      <c r="M2854" s="156"/>
      <c r="N2854" s="152"/>
      <c r="O2854" s="143"/>
      <c r="P2854" s="143"/>
    </row>
    <row r="2855" spans="1:16" ht="12" customHeight="1">
      <c r="A2855" s="144" t="s">
        <v>2889</v>
      </c>
      <c r="B2855" s="144"/>
      <c r="C2855" s="154"/>
      <c r="D2855" s="155"/>
      <c r="E2855" s="141"/>
      <c r="F2855" s="64" t="s">
        <v>88</v>
      </c>
      <c r="G2855" s="65" t="s">
        <v>1694</v>
      </c>
      <c r="H2855" s="65">
        <v>5</v>
      </c>
      <c r="I2855" s="65" t="s">
        <v>1717</v>
      </c>
      <c r="J2855" s="65" t="s">
        <v>1718</v>
      </c>
      <c r="K2855" s="93">
        <v>67.56</v>
      </c>
      <c r="L2855" s="156"/>
      <c r="M2855" s="156"/>
      <c r="N2855" s="152"/>
      <c r="O2855" s="143"/>
      <c r="P2855" s="143"/>
    </row>
    <row r="2856" spans="1:16">
      <c r="A2856" s="144" t="s">
        <v>2889</v>
      </c>
      <c r="B2856" s="144" t="s">
        <v>1782</v>
      </c>
      <c r="C2856" s="154">
        <v>20100009</v>
      </c>
      <c r="D2856" s="155">
        <v>11</v>
      </c>
      <c r="E2856" s="141">
        <v>6</v>
      </c>
      <c r="F2856" s="64" t="s">
        <v>88</v>
      </c>
      <c r="G2856" s="65" t="s">
        <v>1694</v>
      </c>
      <c r="H2856" s="65">
        <v>5</v>
      </c>
      <c r="I2856" s="65" t="s">
        <v>1783</v>
      </c>
      <c r="J2856" s="65" t="s">
        <v>1724</v>
      </c>
      <c r="K2856" s="93">
        <v>32.200000000000003</v>
      </c>
      <c r="L2856" s="156">
        <v>61.195</v>
      </c>
      <c r="M2856" s="156">
        <f>15+D2856*8/3+(E2856/2)*8/3</f>
        <v>52.333333333333329</v>
      </c>
      <c r="N2856" s="152">
        <f>L2856-M2856</f>
        <v>8.8616666666666717</v>
      </c>
      <c r="O2856" s="143">
        <f>SUMPRODUCT(TEXT(N2856-{0,5,15,25,35},"0;\0")*{0,2,3,3,7})</f>
        <v>8</v>
      </c>
      <c r="P2856" s="143"/>
    </row>
    <row r="2857" spans="1:16">
      <c r="A2857" s="144" t="s">
        <v>2889</v>
      </c>
      <c r="B2857" s="144"/>
      <c r="C2857" s="154"/>
      <c r="D2857" s="155"/>
      <c r="E2857" s="141"/>
      <c r="F2857" s="66" t="s">
        <v>88</v>
      </c>
      <c r="G2857" s="65" t="s">
        <v>1691</v>
      </c>
      <c r="H2857" s="65">
        <v>4</v>
      </c>
      <c r="I2857" s="65" t="s">
        <v>3042</v>
      </c>
      <c r="J2857" s="65" t="s">
        <v>325</v>
      </c>
      <c r="K2857" s="93">
        <v>100.1</v>
      </c>
      <c r="L2857" s="156"/>
      <c r="M2857" s="156"/>
      <c r="N2857" s="152"/>
      <c r="O2857" s="143"/>
      <c r="P2857" s="143"/>
    </row>
    <row r="2858" spans="1:16">
      <c r="A2858" s="144" t="s">
        <v>2889</v>
      </c>
      <c r="B2858" s="144"/>
      <c r="C2858" s="154"/>
      <c r="D2858" s="155"/>
      <c r="E2858" s="141"/>
      <c r="F2858" s="64" t="s">
        <v>88</v>
      </c>
      <c r="G2858" s="65" t="s">
        <v>1694</v>
      </c>
      <c r="H2858" s="65">
        <v>5</v>
      </c>
      <c r="I2858" s="65" t="s">
        <v>1717</v>
      </c>
      <c r="J2858" s="65" t="s">
        <v>1718</v>
      </c>
      <c r="K2858" s="93">
        <v>67.56</v>
      </c>
      <c r="L2858" s="156"/>
      <c r="M2858" s="156"/>
      <c r="N2858" s="152"/>
      <c r="O2858" s="143"/>
      <c r="P2858" s="143"/>
    </row>
    <row r="2859" spans="1:16">
      <c r="A2859" s="144" t="s">
        <v>2889</v>
      </c>
      <c r="B2859" s="141" t="s">
        <v>1784</v>
      </c>
      <c r="C2859" s="169">
        <v>20110136</v>
      </c>
      <c r="D2859" s="141">
        <v>9</v>
      </c>
      <c r="E2859" s="141">
        <v>6</v>
      </c>
      <c r="F2859" s="64" t="s">
        <v>88</v>
      </c>
      <c r="G2859" s="65" t="s">
        <v>1694</v>
      </c>
      <c r="H2859" s="65">
        <v>5</v>
      </c>
      <c r="I2859" s="65" t="s">
        <v>1717</v>
      </c>
      <c r="J2859" s="65" t="s">
        <v>1718</v>
      </c>
      <c r="K2859" s="93">
        <v>67.56</v>
      </c>
      <c r="L2859" s="158">
        <v>47.37</v>
      </c>
      <c r="M2859" s="158">
        <f>15+D2859*8/3+(E2859/2)*8/3</f>
        <v>47</v>
      </c>
      <c r="N2859" s="159">
        <f>L2859-M2859</f>
        <v>0.36999999999999744</v>
      </c>
      <c r="O2859" s="142">
        <f>SUMPRODUCT(TEXT(N2859-{0,5,15,25,35},"0;\0")*{0,2,3,3,7})</f>
        <v>0</v>
      </c>
      <c r="P2859" s="142"/>
    </row>
    <row r="2860" spans="1:16">
      <c r="A2860" s="144" t="s">
        <v>2889</v>
      </c>
      <c r="B2860" s="141"/>
      <c r="C2860" s="169"/>
      <c r="D2860" s="141"/>
      <c r="E2860" s="141"/>
      <c r="F2860" s="66" t="s">
        <v>88</v>
      </c>
      <c r="G2860" s="65" t="s">
        <v>1691</v>
      </c>
      <c r="H2860" s="65">
        <v>5</v>
      </c>
      <c r="I2860" s="65" t="s">
        <v>1705</v>
      </c>
      <c r="J2860" s="65" t="s">
        <v>1693</v>
      </c>
      <c r="K2860" s="94">
        <v>27.27</v>
      </c>
      <c r="L2860" s="158"/>
      <c r="M2860" s="158"/>
      <c r="N2860" s="159"/>
      <c r="O2860" s="142"/>
      <c r="P2860" s="142"/>
    </row>
    <row r="2861" spans="1:16">
      <c r="A2861" s="144" t="s">
        <v>2889</v>
      </c>
      <c r="B2861" s="141"/>
      <c r="C2861" s="169"/>
      <c r="D2861" s="141"/>
      <c r="E2861" s="141"/>
      <c r="F2861" s="66" t="s">
        <v>88</v>
      </c>
      <c r="G2861" s="65" t="s">
        <v>1691</v>
      </c>
      <c r="H2861" s="65">
        <v>5</v>
      </c>
      <c r="I2861" s="65" t="s">
        <v>1745</v>
      </c>
      <c r="J2861" s="65" t="s">
        <v>1746</v>
      </c>
      <c r="K2861" s="93">
        <v>100.24</v>
      </c>
      <c r="L2861" s="158"/>
      <c r="M2861" s="158"/>
      <c r="N2861" s="159"/>
      <c r="O2861" s="142"/>
      <c r="P2861" s="142"/>
    </row>
    <row r="2862" spans="1:16">
      <c r="A2862" s="144" t="s">
        <v>2889</v>
      </c>
      <c r="B2862" s="141" t="s">
        <v>1785</v>
      </c>
      <c r="C2862" s="169">
        <v>20080031</v>
      </c>
      <c r="D2862" s="141">
        <v>7</v>
      </c>
      <c r="E2862" s="141">
        <v>6</v>
      </c>
      <c r="F2862" s="66" t="s">
        <v>88</v>
      </c>
      <c r="G2862" s="65" t="s">
        <v>1691</v>
      </c>
      <c r="H2862" s="65">
        <v>5</v>
      </c>
      <c r="I2862" s="65" t="s">
        <v>1733</v>
      </c>
      <c r="J2862" s="65" t="s">
        <v>1693</v>
      </c>
      <c r="K2862" s="93">
        <v>176.08</v>
      </c>
      <c r="L2862" s="158">
        <v>48.061999999999998</v>
      </c>
      <c r="M2862" s="158">
        <f>15+D2862*8/3+(E2862/2)*8/3</f>
        <v>41.666666666666671</v>
      </c>
      <c r="N2862" s="161">
        <f>L2862-M2862</f>
        <v>6.3953333333333262</v>
      </c>
      <c r="O2862" s="139">
        <f>SUMPRODUCT(TEXT(N2862-{0,5,15,25,35},"0;\0")*{0,2,3,3,7})</f>
        <v>2</v>
      </c>
      <c r="P2862" s="139"/>
    </row>
    <row r="2863" spans="1:16">
      <c r="A2863" s="144" t="s">
        <v>2889</v>
      </c>
      <c r="B2863" s="141"/>
      <c r="C2863" s="169"/>
      <c r="D2863" s="141"/>
      <c r="E2863" s="141"/>
      <c r="F2863" s="66" t="s">
        <v>88</v>
      </c>
      <c r="G2863" s="65" t="s">
        <v>1691</v>
      </c>
      <c r="H2863" s="65">
        <v>3</v>
      </c>
      <c r="I2863" s="65" t="s">
        <v>711</v>
      </c>
      <c r="J2863" s="65" t="s">
        <v>1693</v>
      </c>
      <c r="K2863" s="93">
        <v>92.16</v>
      </c>
      <c r="L2863" s="158"/>
      <c r="M2863" s="158"/>
      <c r="N2863" s="161"/>
      <c r="O2863" s="139"/>
      <c r="P2863" s="139"/>
    </row>
    <row r="2864" spans="1:16">
      <c r="A2864" s="144" t="s">
        <v>2889</v>
      </c>
      <c r="B2864" s="141"/>
      <c r="C2864" s="169"/>
      <c r="D2864" s="141"/>
      <c r="E2864" s="141"/>
      <c r="F2864" s="64" t="s">
        <v>88</v>
      </c>
      <c r="G2864" s="65" t="s">
        <v>1694</v>
      </c>
      <c r="H2864" s="65">
        <v>5</v>
      </c>
      <c r="I2864" s="65" t="s">
        <v>1695</v>
      </c>
      <c r="J2864" s="65" t="s">
        <v>1696</v>
      </c>
      <c r="K2864" s="93">
        <v>67.540000000000006</v>
      </c>
      <c r="L2864" s="158"/>
      <c r="M2864" s="158"/>
      <c r="N2864" s="161"/>
      <c r="O2864" s="139"/>
      <c r="P2864" s="139"/>
    </row>
    <row r="2865" spans="1:16">
      <c r="A2865" s="144" t="s">
        <v>2889</v>
      </c>
      <c r="B2865" s="144" t="s">
        <v>1786</v>
      </c>
      <c r="C2865" s="169">
        <v>20100269</v>
      </c>
      <c r="D2865" s="155">
        <v>8</v>
      </c>
      <c r="E2865" s="141">
        <v>6</v>
      </c>
      <c r="F2865" s="66" t="s">
        <v>88</v>
      </c>
      <c r="G2865" s="65" t="s">
        <v>1691</v>
      </c>
      <c r="H2865" s="65">
        <v>4</v>
      </c>
      <c r="I2865" s="65" t="s">
        <v>3045</v>
      </c>
      <c r="J2865" s="65" t="s">
        <v>1693</v>
      </c>
      <c r="K2865" s="93">
        <v>100.1</v>
      </c>
      <c r="L2865" s="156">
        <v>47.464999999999996</v>
      </c>
      <c r="M2865" s="156">
        <f>15+D2865*8/3+(E2865/2)*8/3</f>
        <v>44.333333333333329</v>
      </c>
      <c r="N2865" s="152">
        <f>L2865-M2865</f>
        <v>3.1316666666666677</v>
      </c>
      <c r="O2865" s="143">
        <f>SUMPRODUCT(TEXT(N2865-{0,5,15,25,35},"0;\0")*{0,2,3,3,7})</f>
        <v>0</v>
      </c>
      <c r="P2865" s="143"/>
    </row>
    <row r="2866" spans="1:16">
      <c r="A2866" s="144" t="s">
        <v>2889</v>
      </c>
      <c r="B2866" s="144"/>
      <c r="C2866" s="169"/>
      <c r="D2866" s="155"/>
      <c r="E2866" s="141"/>
      <c r="F2866" s="64" t="s">
        <v>88</v>
      </c>
      <c r="G2866" s="65" t="s">
        <v>1694</v>
      </c>
      <c r="H2866" s="63">
        <v>2</v>
      </c>
      <c r="I2866" s="63" t="s">
        <v>1701</v>
      </c>
      <c r="J2866" s="63" t="s">
        <v>1702</v>
      </c>
      <c r="K2866" s="93">
        <v>106.91</v>
      </c>
      <c r="L2866" s="156"/>
      <c r="M2866" s="156"/>
      <c r="N2866" s="152"/>
      <c r="O2866" s="143"/>
      <c r="P2866" s="143"/>
    </row>
    <row r="2867" spans="1:16">
      <c r="A2867" s="144" t="s">
        <v>2889</v>
      </c>
      <c r="B2867" s="144"/>
      <c r="C2867" s="169"/>
      <c r="D2867" s="155"/>
      <c r="E2867" s="141"/>
      <c r="F2867" s="64" t="s">
        <v>88</v>
      </c>
      <c r="G2867" s="65" t="s">
        <v>1694</v>
      </c>
      <c r="H2867" s="65">
        <v>1</v>
      </c>
      <c r="I2867" s="65" t="s">
        <v>1761</v>
      </c>
      <c r="J2867" s="65" t="s">
        <v>325</v>
      </c>
      <c r="K2867" s="93">
        <v>15.32</v>
      </c>
      <c r="L2867" s="156"/>
      <c r="M2867" s="156"/>
      <c r="N2867" s="152"/>
      <c r="O2867" s="143"/>
      <c r="P2867" s="143"/>
    </row>
    <row r="2868" spans="1:16">
      <c r="A2868" s="144" t="s">
        <v>2889</v>
      </c>
      <c r="B2868" s="144" t="s">
        <v>1787</v>
      </c>
      <c r="C2868" s="169">
        <v>20100271</v>
      </c>
      <c r="D2868" s="155">
        <v>0</v>
      </c>
      <c r="E2868" s="141">
        <v>6</v>
      </c>
      <c r="F2868" s="64" t="s">
        <v>88</v>
      </c>
      <c r="G2868" s="65" t="s">
        <v>1691</v>
      </c>
      <c r="H2868" s="65">
        <v>5</v>
      </c>
      <c r="I2868" s="65" t="s">
        <v>1744</v>
      </c>
      <c r="J2868" s="65" t="s">
        <v>885</v>
      </c>
      <c r="K2868" s="93">
        <v>84.88</v>
      </c>
      <c r="L2868" s="156">
        <v>33.71</v>
      </c>
      <c r="M2868" s="156">
        <f>15+D2869*8/3+(E2868/2)*8/3</f>
        <v>23</v>
      </c>
      <c r="N2868" s="152">
        <f>L2868-M2868</f>
        <v>10.71</v>
      </c>
      <c r="O2868" s="143">
        <f>SUMPRODUCT(TEXT(N2868-{0,5,15,25,35},"0;\0")*{0,2,3,3,7})</f>
        <v>12</v>
      </c>
      <c r="P2868" s="143"/>
    </row>
    <row r="2869" spans="1:16">
      <c r="A2869" s="144" t="s">
        <v>2889</v>
      </c>
      <c r="B2869" s="141"/>
      <c r="C2869" s="141"/>
      <c r="D2869" s="141"/>
      <c r="E2869" s="141"/>
      <c r="F2869" s="66" t="s">
        <v>88</v>
      </c>
      <c r="G2869" s="65" t="s">
        <v>1691</v>
      </c>
      <c r="H2869" s="65">
        <v>2</v>
      </c>
      <c r="I2869" s="65" t="s">
        <v>1713</v>
      </c>
      <c r="J2869" s="65" t="s">
        <v>1714</v>
      </c>
      <c r="K2869" s="94">
        <v>48.92</v>
      </c>
      <c r="L2869" s="158"/>
      <c r="M2869" s="158"/>
      <c r="N2869" s="158"/>
      <c r="O2869" s="141"/>
      <c r="P2869" s="141"/>
    </row>
    <row r="2870" spans="1:16">
      <c r="A2870" s="144" t="s">
        <v>2889</v>
      </c>
      <c r="B2870" s="144" t="s">
        <v>3048</v>
      </c>
      <c r="C2870" s="168">
        <v>20070022</v>
      </c>
      <c r="D2870" s="141">
        <v>14</v>
      </c>
      <c r="E2870" s="141">
        <v>5</v>
      </c>
      <c r="F2870" s="66" t="s">
        <v>88</v>
      </c>
      <c r="G2870" s="65" t="s">
        <v>1691</v>
      </c>
      <c r="H2870" s="65">
        <v>3</v>
      </c>
      <c r="I2870" s="65" t="s">
        <v>738</v>
      </c>
      <c r="J2870" s="65" t="s">
        <v>1693</v>
      </c>
      <c r="K2870" s="94">
        <v>115.52</v>
      </c>
      <c r="L2870" s="156">
        <v>72.64</v>
      </c>
      <c r="M2870" s="156">
        <f>15+D2870*8/3+(E2870/2)*8/3</f>
        <v>59</v>
      </c>
      <c r="N2870" s="170">
        <f>L2870-M2870</f>
        <v>13.64</v>
      </c>
      <c r="O2870" s="145">
        <f>SUMPRODUCT(TEXT(N2870-{0,5,15,25,35},"0;\0")*{0,2,3,3,7})</f>
        <v>18</v>
      </c>
      <c r="P2870" s="145"/>
    </row>
    <row r="2871" spans="1:16">
      <c r="A2871" s="144" t="s">
        <v>2889</v>
      </c>
      <c r="B2871" s="144"/>
      <c r="C2871" s="169"/>
      <c r="D2871" s="141"/>
      <c r="E2871" s="141"/>
      <c r="F2871" s="64" t="s">
        <v>88</v>
      </c>
      <c r="G2871" s="65" t="s">
        <v>1694</v>
      </c>
      <c r="H2871" s="63">
        <v>2</v>
      </c>
      <c r="I2871" s="63" t="s">
        <v>1701</v>
      </c>
      <c r="J2871" s="63" t="s">
        <v>1702</v>
      </c>
      <c r="K2871" s="93">
        <v>106.91</v>
      </c>
      <c r="L2871" s="156"/>
      <c r="M2871" s="156"/>
      <c r="N2871" s="170"/>
      <c r="O2871" s="145"/>
      <c r="P2871" s="145"/>
    </row>
    <row r="2872" spans="1:16">
      <c r="A2872" s="144" t="s">
        <v>2889</v>
      </c>
      <c r="B2872" s="144"/>
      <c r="C2872" s="169"/>
      <c r="D2872" s="141"/>
      <c r="E2872" s="141"/>
      <c r="F2872" s="66" t="s">
        <v>88</v>
      </c>
      <c r="G2872" s="65" t="s">
        <v>1691</v>
      </c>
      <c r="H2872" s="65">
        <v>5</v>
      </c>
      <c r="I2872" s="65" t="s">
        <v>1745</v>
      </c>
      <c r="J2872" s="65" t="s">
        <v>1746</v>
      </c>
      <c r="K2872" s="93">
        <v>100.24</v>
      </c>
      <c r="L2872" s="156"/>
      <c r="M2872" s="156"/>
      <c r="N2872" s="170"/>
      <c r="O2872" s="145"/>
      <c r="P2872" s="145"/>
    </row>
    <row r="2873" spans="1:16">
      <c r="A2873" s="144" t="s">
        <v>2889</v>
      </c>
      <c r="B2873" s="144" t="s">
        <v>1788</v>
      </c>
      <c r="C2873" s="154">
        <v>20030031</v>
      </c>
      <c r="D2873" s="155">
        <v>10</v>
      </c>
      <c r="E2873" s="141">
        <v>6</v>
      </c>
      <c r="F2873" s="64" t="s">
        <v>88</v>
      </c>
      <c r="G2873" s="65" t="s">
        <v>1694</v>
      </c>
      <c r="H2873" s="65">
        <v>5</v>
      </c>
      <c r="I2873" s="65" t="s">
        <v>1789</v>
      </c>
      <c r="J2873" s="65" t="s">
        <v>1724</v>
      </c>
      <c r="K2873" s="93">
        <v>31.74</v>
      </c>
      <c r="L2873" s="156">
        <v>57.83</v>
      </c>
      <c r="M2873" s="156">
        <f>15+D2873*8/3+(E2873/2)*8/3</f>
        <v>49.666666666666671</v>
      </c>
      <c r="N2873" s="152">
        <f>L2873-M2873</f>
        <v>8.1633333333333269</v>
      </c>
      <c r="O2873" s="143">
        <f>SUMPRODUCT(TEXT(N2873-{0,5,15,25,35},"0;\0")*{0,2,3,3,7})</f>
        <v>6</v>
      </c>
      <c r="P2873" s="143"/>
    </row>
    <row r="2874" spans="1:16">
      <c r="A2874" s="144" t="s">
        <v>2889</v>
      </c>
      <c r="B2874" s="144"/>
      <c r="C2874" s="154"/>
      <c r="D2874" s="155"/>
      <c r="E2874" s="141"/>
      <c r="F2874" s="66" t="s">
        <v>88</v>
      </c>
      <c r="G2874" s="65" t="s">
        <v>1691</v>
      </c>
      <c r="H2874" s="65">
        <v>5</v>
      </c>
      <c r="I2874" s="65" t="s">
        <v>3046</v>
      </c>
      <c r="J2874" s="65" t="s">
        <v>885</v>
      </c>
      <c r="K2874" s="98">
        <v>22.12</v>
      </c>
      <c r="L2874" s="156"/>
      <c r="M2874" s="156"/>
      <c r="N2874" s="152"/>
      <c r="O2874" s="143"/>
      <c r="P2874" s="143"/>
    </row>
    <row r="2875" spans="1:16">
      <c r="A2875" s="144" t="s">
        <v>2889</v>
      </c>
      <c r="B2875" s="144"/>
      <c r="C2875" s="154"/>
      <c r="D2875" s="155"/>
      <c r="E2875" s="141"/>
      <c r="F2875" s="64" t="s">
        <v>88</v>
      </c>
      <c r="G2875" s="65" t="s">
        <v>1694</v>
      </c>
      <c r="H2875" s="65">
        <v>5</v>
      </c>
      <c r="I2875" s="65" t="s">
        <v>1717</v>
      </c>
      <c r="J2875" s="65" t="s">
        <v>1718</v>
      </c>
      <c r="K2875" s="93">
        <v>67.56</v>
      </c>
      <c r="L2875" s="156"/>
      <c r="M2875" s="156"/>
      <c r="N2875" s="152"/>
      <c r="O2875" s="143"/>
      <c r="P2875" s="143"/>
    </row>
    <row r="2876" spans="1:16">
      <c r="A2876" s="144" t="s">
        <v>2889</v>
      </c>
      <c r="B2876" s="141" t="s">
        <v>1790</v>
      </c>
      <c r="C2876" s="141" t="s">
        <v>1791</v>
      </c>
      <c r="D2876" s="141">
        <v>2</v>
      </c>
      <c r="E2876" s="141">
        <v>0</v>
      </c>
      <c r="F2876" s="64" t="s">
        <v>88</v>
      </c>
      <c r="G2876" s="65" t="s">
        <v>1694</v>
      </c>
      <c r="H2876" s="65">
        <v>5</v>
      </c>
      <c r="I2876" s="65" t="s">
        <v>1695</v>
      </c>
      <c r="J2876" s="65" t="s">
        <v>1696</v>
      </c>
      <c r="K2876" s="93">
        <v>67.540000000000006</v>
      </c>
      <c r="L2876" s="158">
        <v>36.949999999999996</v>
      </c>
      <c r="M2876" s="158">
        <f>15+D2876*8/3+(E2876/2)*8/3</f>
        <v>20.333333333333332</v>
      </c>
      <c r="N2876" s="161">
        <f>L2876-M2876</f>
        <v>16.616666666666664</v>
      </c>
      <c r="O2876" s="139">
        <f>SUMPRODUCT(TEXT(N2876-{0,5,15,25,35},"0;\0")*{0,2,3,3,7})</f>
        <v>30</v>
      </c>
      <c r="P2876" s="139"/>
    </row>
    <row r="2877" spans="1:16">
      <c r="A2877" s="144" t="s">
        <v>2889</v>
      </c>
      <c r="B2877" s="141"/>
      <c r="C2877" s="141"/>
      <c r="D2877" s="141"/>
      <c r="E2877" s="141"/>
      <c r="F2877" s="64" t="s">
        <v>88</v>
      </c>
      <c r="G2877" s="65" t="s">
        <v>1691</v>
      </c>
      <c r="H2877" s="65">
        <v>5</v>
      </c>
      <c r="I2877" s="65" t="s">
        <v>1745</v>
      </c>
      <c r="J2877" s="65" t="s">
        <v>1746</v>
      </c>
      <c r="K2877" s="93">
        <v>100.24</v>
      </c>
      <c r="L2877" s="158"/>
      <c r="M2877" s="158"/>
      <c r="N2877" s="161"/>
      <c r="O2877" s="139"/>
      <c r="P2877" s="139"/>
    </row>
    <row r="2878" spans="1:16" ht="36">
      <c r="A2878" s="72" t="s">
        <v>2889</v>
      </c>
      <c r="B2878" s="65" t="s">
        <v>1792</v>
      </c>
      <c r="C2878" s="67">
        <v>20180154</v>
      </c>
      <c r="D2878" s="65">
        <v>0</v>
      </c>
      <c r="E2878" s="65">
        <v>6</v>
      </c>
      <c r="F2878" s="66" t="s">
        <v>88</v>
      </c>
      <c r="G2878" s="65" t="s">
        <v>1691</v>
      </c>
      <c r="H2878" s="65">
        <v>2</v>
      </c>
      <c r="I2878" s="65" t="s">
        <v>1713</v>
      </c>
      <c r="J2878" s="65" t="s">
        <v>1714</v>
      </c>
      <c r="K2878" s="94">
        <v>48.92</v>
      </c>
      <c r="L2878" s="125">
        <v>5.42</v>
      </c>
      <c r="M2878" s="68">
        <f>15+D2878*8/3+(E2878/2)*8/3</f>
        <v>23</v>
      </c>
      <c r="N2878" s="69">
        <f>L2878-M2878+K2879</f>
        <v>7.9700000000000024</v>
      </c>
      <c r="O2878" s="70">
        <f>SUMPRODUCT(TEXT(N2878-{0,5,15,25,35},"0;\0")*{0,2,3,3,7})</f>
        <v>6</v>
      </c>
      <c r="P2878" s="70"/>
    </row>
    <row r="2879" spans="1:16">
      <c r="A2879" s="144" t="s">
        <v>2889</v>
      </c>
      <c r="B2879" s="141" t="s">
        <v>1793</v>
      </c>
      <c r="C2879" s="154">
        <v>20180155</v>
      </c>
      <c r="D2879" s="141">
        <v>0</v>
      </c>
      <c r="E2879" s="141">
        <v>6</v>
      </c>
      <c r="F2879" s="66" t="s">
        <v>88</v>
      </c>
      <c r="G2879" s="65" t="s">
        <v>1697</v>
      </c>
      <c r="H2879" s="65">
        <v>5</v>
      </c>
      <c r="I2879" s="65" t="s">
        <v>1794</v>
      </c>
      <c r="J2879" s="65" t="s">
        <v>325</v>
      </c>
      <c r="K2879" s="94">
        <v>25.55</v>
      </c>
      <c r="L2879" s="165">
        <v>38.9</v>
      </c>
      <c r="M2879" s="158">
        <f>15+D2881*8/3+(E2879/2)*8/3</f>
        <v>23</v>
      </c>
      <c r="N2879" s="152">
        <f>L2879-M2879</f>
        <v>15.899999999999999</v>
      </c>
      <c r="O2879" s="142">
        <f>SUMPRODUCT(TEXT(N2879-{0,5,15,25,35},"0;\0")*{0,2,3,3,7})</f>
        <v>25</v>
      </c>
      <c r="P2879" s="142"/>
    </row>
    <row r="2880" spans="1:16">
      <c r="A2880" s="144" t="s">
        <v>2889</v>
      </c>
      <c r="B2880" s="141"/>
      <c r="C2880" s="154"/>
      <c r="D2880" s="141"/>
      <c r="E2880" s="141"/>
      <c r="F2880" s="66" t="s">
        <v>88</v>
      </c>
      <c r="G2880" s="65" t="s">
        <v>1691</v>
      </c>
      <c r="H2880" s="65">
        <v>3</v>
      </c>
      <c r="I2880" s="65" t="s">
        <v>1699</v>
      </c>
      <c r="J2880" s="65" t="s">
        <v>1700</v>
      </c>
      <c r="K2880" s="94">
        <v>176.08</v>
      </c>
      <c r="L2880" s="165"/>
      <c r="M2880" s="158"/>
      <c r="N2880" s="152"/>
      <c r="O2880" s="142"/>
      <c r="P2880" s="142"/>
    </row>
    <row r="2881" spans="1:16">
      <c r="A2881" s="144" t="s">
        <v>2889</v>
      </c>
      <c r="B2881" s="141"/>
      <c r="C2881" s="141"/>
      <c r="D2881" s="141"/>
      <c r="E2881" s="141"/>
      <c r="F2881" s="64" t="s">
        <v>88</v>
      </c>
      <c r="G2881" s="65" t="s">
        <v>1694</v>
      </c>
      <c r="H2881" s="65">
        <v>5</v>
      </c>
      <c r="I2881" s="65" t="s">
        <v>1711</v>
      </c>
      <c r="J2881" s="65" t="s">
        <v>1712</v>
      </c>
      <c r="K2881" s="93">
        <v>106.91</v>
      </c>
      <c r="L2881" s="165"/>
      <c r="M2881" s="158"/>
      <c r="N2881" s="152"/>
      <c r="O2881" s="141"/>
      <c r="P2881" s="141"/>
    </row>
    <row r="2882" spans="1:16">
      <c r="A2882" s="149" t="s">
        <v>2889</v>
      </c>
      <c r="B2882" s="149" t="s">
        <v>3049</v>
      </c>
      <c r="C2882" s="149">
        <v>20040019</v>
      </c>
      <c r="D2882" s="166">
        <v>10</v>
      </c>
      <c r="E2882" s="166">
        <v>6</v>
      </c>
      <c r="F2882" s="64" t="s">
        <v>88</v>
      </c>
      <c r="G2882" s="65" t="s">
        <v>1694</v>
      </c>
      <c r="H2882" s="65">
        <v>5</v>
      </c>
      <c r="I2882" s="65" t="s">
        <v>1695</v>
      </c>
      <c r="J2882" s="65" t="s">
        <v>1696</v>
      </c>
      <c r="K2882" s="94">
        <v>67.540000000000006</v>
      </c>
      <c r="L2882" s="156">
        <v>53.55</v>
      </c>
      <c r="M2882" s="156">
        <v>49.67</v>
      </c>
      <c r="N2882" s="152">
        <f>L2882-M2882</f>
        <v>3.8799999999999955</v>
      </c>
      <c r="O2882" s="164">
        <f>SUMPRODUCT(TEXT(N2882-{0,5,15,25,35},"0;\0")*{0,2,3,3,7})</f>
        <v>0</v>
      </c>
      <c r="P2882" s="143"/>
    </row>
    <row r="2883" spans="1:16">
      <c r="A2883" s="150"/>
      <c r="B2883" s="150"/>
      <c r="C2883" s="150"/>
      <c r="D2883" s="167"/>
      <c r="E2883" s="167"/>
      <c r="F2883" s="66" t="s">
        <v>88</v>
      </c>
      <c r="G2883" s="65" t="s">
        <v>1691</v>
      </c>
      <c r="H2883" s="65">
        <v>3</v>
      </c>
      <c r="I2883" s="65" t="s">
        <v>738</v>
      </c>
      <c r="J2883" s="65" t="s">
        <v>1693</v>
      </c>
      <c r="K2883" s="94">
        <v>115.52</v>
      </c>
      <c r="L2883" s="156"/>
      <c r="M2883" s="156"/>
      <c r="N2883" s="156"/>
      <c r="O2883" s="162"/>
      <c r="P2883" s="144"/>
    </row>
    <row r="2884" spans="1:16">
      <c r="A2884" s="144" t="s">
        <v>2889</v>
      </c>
      <c r="B2884" s="144" t="s">
        <v>1795</v>
      </c>
      <c r="C2884" s="144" t="s">
        <v>1796</v>
      </c>
      <c r="D2884" s="141">
        <v>1</v>
      </c>
      <c r="E2884" s="141">
        <v>0</v>
      </c>
      <c r="F2884" s="66" t="s">
        <v>88</v>
      </c>
      <c r="G2884" s="65" t="s">
        <v>1691</v>
      </c>
      <c r="H2884" s="65">
        <v>4</v>
      </c>
      <c r="I2884" s="65" t="s">
        <v>1797</v>
      </c>
      <c r="J2884" s="65" t="s">
        <v>1693</v>
      </c>
      <c r="K2884" s="94">
        <v>100.1</v>
      </c>
      <c r="L2884" s="156">
        <v>18.55</v>
      </c>
      <c r="M2884" s="156">
        <f>15+D2884*8/3+(E2885/2)*8/3</f>
        <v>17.666666666666668</v>
      </c>
      <c r="N2884" s="156">
        <f>L2884-M2884</f>
        <v>0.88333333333333286</v>
      </c>
      <c r="O2884" s="162">
        <v>0</v>
      </c>
      <c r="P2884" s="106"/>
    </row>
    <row r="2885" spans="1:16">
      <c r="A2885" s="144" t="s">
        <v>2889</v>
      </c>
      <c r="B2885" s="144"/>
      <c r="C2885" s="141"/>
      <c r="D2885" s="141"/>
      <c r="E2885" s="141"/>
      <c r="F2885" s="64" t="s">
        <v>88</v>
      </c>
      <c r="G2885" s="65" t="s">
        <v>1694</v>
      </c>
      <c r="H2885" s="65">
        <v>5</v>
      </c>
      <c r="I2885" s="65" t="s">
        <v>1695</v>
      </c>
      <c r="J2885" s="65" t="s">
        <v>1696</v>
      </c>
      <c r="K2885" s="93">
        <v>67.540000000000006</v>
      </c>
      <c r="L2885" s="156"/>
      <c r="M2885" s="158"/>
      <c r="N2885" s="156"/>
      <c r="O2885" s="162"/>
      <c r="P2885" s="106"/>
    </row>
    <row r="2886" spans="1:16">
      <c r="A2886" s="144" t="s">
        <v>2889</v>
      </c>
      <c r="B2886" s="141" t="s">
        <v>1798</v>
      </c>
      <c r="C2886" s="155">
        <v>19870052</v>
      </c>
      <c r="D2886" s="155">
        <v>13</v>
      </c>
      <c r="E2886" s="141">
        <v>0</v>
      </c>
      <c r="F2886" s="64" t="s">
        <v>88</v>
      </c>
      <c r="G2886" s="65" t="s">
        <v>1694</v>
      </c>
      <c r="H2886" s="63">
        <v>2</v>
      </c>
      <c r="I2886" s="63" t="s">
        <v>1701</v>
      </c>
      <c r="J2886" s="63" t="s">
        <v>1702</v>
      </c>
      <c r="K2886" s="93">
        <v>106.91</v>
      </c>
      <c r="L2886" s="158">
        <v>38.31</v>
      </c>
      <c r="M2886" s="158">
        <f>15+D2886*8/3+(E2886/2)*8/3</f>
        <v>49.666666666666664</v>
      </c>
      <c r="N2886" s="152">
        <f>L2886-M2886</f>
        <v>-11.356666666666662</v>
      </c>
      <c r="O2886" s="163">
        <f>SUMPRODUCT(TEXT(N2886-{0,5,15,25,35},"0;\0")*{0,2,3,3,7})</f>
        <v>0</v>
      </c>
      <c r="P2886" s="139"/>
    </row>
    <row r="2887" spans="1:16">
      <c r="A2887" s="144" t="s">
        <v>2889</v>
      </c>
      <c r="B2887" s="141"/>
      <c r="C2887" s="155"/>
      <c r="D2887" s="155"/>
      <c r="E2887" s="141"/>
      <c r="F2887" s="64" t="s">
        <v>88</v>
      </c>
      <c r="G2887" s="65" t="s">
        <v>1694</v>
      </c>
      <c r="H2887" s="65">
        <v>2</v>
      </c>
      <c r="I2887" s="65" t="s">
        <v>1799</v>
      </c>
      <c r="J2887" s="65" t="s">
        <v>325</v>
      </c>
      <c r="K2887" s="93">
        <v>15.32</v>
      </c>
      <c r="L2887" s="158"/>
      <c r="M2887" s="158"/>
      <c r="N2887" s="152"/>
      <c r="O2887" s="163"/>
      <c r="P2887" s="139"/>
    </row>
    <row r="2888" spans="1:16">
      <c r="A2888" s="144" t="s">
        <v>2889</v>
      </c>
      <c r="B2888" s="141"/>
      <c r="C2888" s="155"/>
      <c r="D2888" s="155"/>
      <c r="E2888" s="141"/>
      <c r="F2888" s="66" t="s">
        <v>88</v>
      </c>
      <c r="G2888" s="65" t="s">
        <v>1694</v>
      </c>
      <c r="H2888" s="65">
        <v>2</v>
      </c>
      <c r="I2888" s="65" t="s">
        <v>1723</v>
      </c>
      <c r="J2888" s="65" t="s">
        <v>1724</v>
      </c>
      <c r="K2888" s="93">
        <v>31.74</v>
      </c>
      <c r="L2888" s="158"/>
      <c r="M2888" s="158"/>
      <c r="N2888" s="152"/>
      <c r="O2888" s="163"/>
      <c r="P2888" s="139"/>
    </row>
    <row r="2889" spans="1:16">
      <c r="A2889" s="144" t="s">
        <v>2889</v>
      </c>
      <c r="B2889" s="141" t="s">
        <v>1800</v>
      </c>
      <c r="C2889" s="155">
        <v>20180162</v>
      </c>
      <c r="D2889" s="155">
        <v>1</v>
      </c>
      <c r="E2889" s="141">
        <v>5</v>
      </c>
      <c r="F2889" s="66" t="s">
        <v>88</v>
      </c>
      <c r="G2889" s="65" t="s">
        <v>1691</v>
      </c>
      <c r="H2889" s="65">
        <v>4</v>
      </c>
      <c r="I2889" s="65" t="s">
        <v>1797</v>
      </c>
      <c r="J2889" s="65" t="s">
        <v>1693</v>
      </c>
      <c r="K2889" s="93">
        <v>100.1</v>
      </c>
      <c r="L2889" s="158">
        <v>23.450000000000003</v>
      </c>
      <c r="M2889" s="158">
        <f>15+D2889*8/3+(E2889/2)*8/3</f>
        <v>24.333333333333336</v>
      </c>
      <c r="N2889" s="152">
        <f>L2889-M2889</f>
        <v>-0.88333333333333286</v>
      </c>
      <c r="O2889" s="139">
        <f>SUMPRODUCT(TEXT(N2889-{0,5,15,25,35},"0;\0")*{0,2,3,3,7})</f>
        <v>0</v>
      </c>
      <c r="P2889" s="139"/>
    </row>
    <row r="2890" spans="1:16">
      <c r="A2890" s="144" t="s">
        <v>2889</v>
      </c>
      <c r="B2890" s="141"/>
      <c r="C2890" s="141"/>
      <c r="D2890" s="141"/>
      <c r="E2890" s="141"/>
      <c r="F2890" s="64" t="s">
        <v>88</v>
      </c>
      <c r="G2890" s="65" t="s">
        <v>1694</v>
      </c>
      <c r="H2890" s="65">
        <v>5</v>
      </c>
      <c r="I2890" s="65" t="s">
        <v>1711</v>
      </c>
      <c r="J2890" s="65" t="s">
        <v>1712</v>
      </c>
      <c r="K2890" s="93">
        <v>106.91</v>
      </c>
      <c r="L2890" s="158"/>
      <c r="M2890" s="158"/>
      <c r="N2890" s="158"/>
      <c r="O2890" s="141"/>
      <c r="P2890" s="141"/>
    </row>
    <row r="2891" spans="1:16">
      <c r="A2891" s="144" t="s">
        <v>2889</v>
      </c>
      <c r="B2891" s="141" t="s">
        <v>1801</v>
      </c>
      <c r="C2891" s="153">
        <v>19960051</v>
      </c>
      <c r="D2891" s="141">
        <v>9</v>
      </c>
      <c r="E2891" s="141">
        <v>0</v>
      </c>
      <c r="F2891" s="64" t="s">
        <v>88</v>
      </c>
      <c r="G2891" s="65" t="s">
        <v>1694</v>
      </c>
      <c r="H2891" s="63">
        <v>2</v>
      </c>
      <c r="I2891" s="63" t="s">
        <v>1701</v>
      </c>
      <c r="J2891" s="63" t="s">
        <v>1702</v>
      </c>
      <c r="K2891" s="93">
        <v>106.91</v>
      </c>
      <c r="L2891" s="158">
        <v>53.86</v>
      </c>
      <c r="M2891" s="158">
        <f>15+D2891*8/3+(E2891/2)*8/3</f>
        <v>39</v>
      </c>
      <c r="N2891" s="161">
        <f>L2891-M2891</f>
        <v>14.86</v>
      </c>
      <c r="O2891" s="139">
        <f>SUMPRODUCT(TEXT(N2891-{0,5,15,25,35},"0;\0")*{0,2,3,3,7})</f>
        <v>20</v>
      </c>
      <c r="P2891" s="139"/>
    </row>
    <row r="2892" spans="1:16">
      <c r="A2892" s="144" t="s">
        <v>2889</v>
      </c>
      <c r="B2892" s="141"/>
      <c r="C2892" s="153"/>
      <c r="D2892" s="141"/>
      <c r="E2892" s="141"/>
      <c r="F2892" s="66" t="s">
        <v>88</v>
      </c>
      <c r="G2892" s="65" t="s">
        <v>1694</v>
      </c>
      <c r="H2892" s="65">
        <v>4</v>
      </c>
      <c r="I2892" s="65" t="s">
        <v>1753</v>
      </c>
      <c r="J2892" s="65" t="s">
        <v>1802</v>
      </c>
      <c r="K2892" s="93">
        <v>31.74</v>
      </c>
      <c r="L2892" s="158"/>
      <c r="M2892" s="158"/>
      <c r="N2892" s="161"/>
      <c r="O2892" s="139"/>
      <c r="P2892" s="139"/>
    </row>
    <row r="2893" spans="1:16">
      <c r="A2893" s="144" t="s">
        <v>2889</v>
      </c>
      <c r="B2893" s="141"/>
      <c r="C2893" s="153"/>
      <c r="D2893" s="141"/>
      <c r="E2893" s="141"/>
      <c r="F2893" s="66" t="s">
        <v>88</v>
      </c>
      <c r="G2893" s="65" t="s">
        <v>1694</v>
      </c>
      <c r="H2893" s="65">
        <v>4</v>
      </c>
      <c r="I2893" s="65" t="s">
        <v>1803</v>
      </c>
      <c r="J2893" s="65" t="s">
        <v>1724</v>
      </c>
      <c r="K2893" s="93">
        <v>98.55</v>
      </c>
      <c r="L2893" s="158"/>
      <c r="M2893" s="158"/>
      <c r="N2893" s="161"/>
      <c r="O2893" s="139"/>
      <c r="P2893" s="139"/>
    </row>
    <row r="2894" spans="1:16" ht="36">
      <c r="A2894" s="72" t="s">
        <v>2889</v>
      </c>
      <c r="B2894" s="72" t="s">
        <v>1804</v>
      </c>
      <c r="C2894" s="75" t="s">
        <v>1791</v>
      </c>
      <c r="D2894" s="65">
        <v>1</v>
      </c>
      <c r="E2894" s="65">
        <v>0</v>
      </c>
      <c r="F2894" s="66" t="s">
        <v>88</v>
      </c>
      <c r="G2894" s="65" t="s">
        <v>1694</v>
      </c>
      <c r="H2894" s="65">
        <v>4</v>
      </c>
      <c r="I2894" s="65" t="s">
        <v>1803</v>
      </c>
      <c r="J2894" s="65" t="s">
        <v>1724</v>
      </c>
      <c r="K2894" s="93">
        <v>98.55</v>
      </c>
      <c r="L2894" s="124">
        <v>30.7</v>
      </c>
      <c r="M2894" s="74">
        <f>15+D2894*8/3+(E2894/2)*8/3</f>
        <v>17.666666666666668</v>
      </c>
      <c r="N2894" s="76">
        <f>L2894-M2894</f>
        <v>13.033333333333331</v>
      </c>
      <c r="O2894" s="77">
        <f>SUMPRODUCT(TEXT(N2894-{0,5,15,25,35},"0;\0")*{0,2,3,3,7})</f>
        <v>16</v>
      </c>
      <c r="P2894" s="77"/>
    </row>
    <row r="2895" spans="1:16" ht="36">
      <c r="A2895" s="71" t="s">
        <v>2889</v>
      </c>
      <c r="B2895" s="71" t="s">
        <v>1805</v>
      </c>
      <c r="C2895" s="75" t="s">
        <v>1791</v>
      </c>
      <c r="D2895" s="65">
        <v>3</v>
      </c>
      <c r="E2895" s="65">
        <v>0</v>
      </c>
      <c r="F2895" s="66" t="s">
        <v>88</v>
      </c>
      <c r="G2895" s="65" t="s">
        <v>1694</v>
      </c>
      <c r="H2895" s="65">
        <v>4</v>
      </c>
      <c r="I2895" s="65" t="s">
        <v>1803</v>
      </c>
      <c r="J2895" s="65" t="s">
        <v>1724</v>
      </c>
      <c r="K2895" s="93">
        <v>98.55</v>
      </c>
      <c r="L2895" s="127">
        <v>32.85</v>
      </c>
      <c r="M2895" s="78">
        <f>15+D2895*8/3+(E2895/2)*8/3</f>
        <v>23</v>
      </c>
      <c r="N2895" s="79">
        <f>L2895-M2895</f>
        <v>9.8500000000000014</v>
      </c>
      <c r="O2895" s="80">
        <f>SUMPRODUCT(TEXT(N2895-{0,5,15,25,35},"0;\0")*{0,2,3,3,7})</f>
        <v>10</v>
      </c>
      <c r="P2895" s="80"/>
    </row>
    <row r="2896" spans="1:16">
      <c r="A2896" s="148" t="s">
        <v>2889</v>
      </c>
      <c r="B2896" s="148" t="s">
        <v>1806</v>
      </c>
      <c r="C2896" s="153">
        <v>19960006</v>
      </c>
      <c r="D2896" s="141">
        <v>0</v>
      </c>
      <c r="E2896" s="141">
        <v>0</v>
      </c>
      <c r="F2896" s="66" t="s">
        <v>88</v>
      </c>
      <c r="G2896" s="65" t="s">
        <v>1694</v>
      </c>
      <c r="H2896" s="65">
        <v>4</v>
      </c>
      <c r="I2896" s="65" t="s">
        <v>1803</v>
      </c>
      <c r="J2896" s="65" t="s">
        <v>1724</v>
      </c>
      <c r="K2896" s="93">
        <v>98.55</v>
      </c>
      <c r="L2896" s="160">
        <v>25.53</v>
      </c>
      <c r="M2896" s="160">
        <f>15+D2897*8/3+(E2897/2)*8/3</f>
        <v>15</v>
      </c>
      <c r="N2896" s="157">
        <f>L2896-M2896</f>
        <v>10.530000000000001</v>
      </c>
      <c r="O2896" s="140">
        <f>SUMPRODUCT(TEXT(N2896-{0,5,15,25,35},"0;\0")*{0,2,3,3,7})</f>
        <v>12</v>
      </c>
      <c r="P2896" s="140"/>
    </row>
    <row r="2897" spans="1:16">
      <c r="A2897" s="144" t="s">
        <v>2889</v>
      </c>
      <c r="B2897" s="141"/>
      <c r="C2897" s="141"/>
      <c r="D2897" s="141"/>
      <c r="E2897" s="141"/>
      <c r="F2897" s="66" t="s">
        <v>88</v>
      </c>
      <c r="G2897" s="65" t="s">
        <v>1691</v>
      </c>
      <c r="H2897" s="65">
        <v>2</v>
      </c>
      <c r="I2897" s="65" t="s">
        <v>1713</v>
      </c>
      <c r="J2897" s="65" t="s">
        <v>1714</v>
      </c>
      <c r="K2897" s="94">
        <v>48.92</v>
      </c>
      <c r="L2897" s="158"/>
      <c r="M2897" s="158"/>
      <c r="N2897" s="158"/>
      <c r="O2897" s="141"/>
      <c r="P2897" s="141"/>
    </row>
    <row r="2898" spans="1:16">
      <c r="A2898" s="144" t="s">
        <v>2889</v>
      </c>
      <c r="B2898" s="141" t="s">
        <v>1807</v>
      </c>
      <c r="C2898" s="153">
        <v>19900020</v>
      </c>
      <c r="D2898" s="141">
        <v>0</v>
      </c>
      <c r="E2898" s="141">
        <v>6</v>
      </c>
      <c r="F2898" s="66" t="s">
        <v>88</v>
      </c>
      <c r="G2898" s="65" t="s">
        <v>1694</v>
      </c>
      <c r="H2898" s="65">
        <v>3</v>
      </c>
      <c r="I2898" s="65" t="s">
        <v>762</v>
      </c>
      <c r="J2898" s="65" t="s">
        <v>1724</v>
      </c>
      <c r="K2898" s="94">
        <v>31.74</v>
      </c>
      <c r="L2898" s="158">
        <v>25.71</v>
      </c>
      <c r="M2898" s="158">
        <f>15+D2899*8/3+(E2898/2)*8/3</f>
        <v>23</v>
      </c>
      <c r="N2898" s="159">
        <f>L2898-M2898</f>
        <v>2.7100000000000009</v>
      </c>
      <c r="O2898" s="142">
        <f>SUMPRODUCT(TEXT(N2898-{0,5,15,25,35},"0;\0")*{0,2,3,3,7})</f>
        <v>0</v>
      </c>
      <c r="P2898" s="142"/>
    </row>
    <row r="2899" spans="1:16">
      <c r="A2899" s="144" t="s">
        <v>2889</v>
      </c>
      <c r="B2899" s="141"/>
      <c r="C2899" s="141"/>
      <c r="D2899" s="141"/>
      <c r="E2899" s="141"/>
      <c r="F2899" s="64" t="s">
        <v>88</v>
      </c>
      <c r="G2899" s="65" t="s">
        <v>1694</v>
      </c>
      <c r="H2899" s="65">
        <v>5</v>
      </c>
      <c r="I2899" s="65" t="s">
        <v>1717</v>
      </c>
      <c r="J2899" s="65" t="s">
        <v>1718</v>
      </c>
      <c r="K2899" s="93">
        <v>67.56</v>
      </c>
      <c r="L2899" s="158"/>
      <c r="M2899" s="158"/>
      <c r="N2899" s="158"/>
      <c r="O2899" s="141"/>
      <c r="P2899" s="141"/>
    </row>
    <row r="2900" spans="1:16">
      <c r="A2900" s="144" t="s">
        <v>2889</v>
      </c>
      <c r="B2900" s="144" t="s">
        <v>1808</v>
      </c>
      <c r="C2900" s="153">
        <v>20140007</v>
      </c>
      <c r="D2900" s="141">
        <v>12</v>
      </c>
      <c r="E2900" s="141">
        <v>0</v>
      </c>
      <c r="F2900" s="66" t="s">
        <v>88</v>
      </c>
      <c r="G2900" s="65" t="s">
        <v>1691</v>
      </c>
      <c r="H2900" s="65">
        <v>4</v>
      </c>
      <c r="I2900" s="65" t="s">
        <v>1809</v>
      </c>
      <c r="J2900" s="65" t="s">
        <v>885</v>
      </c>
      <c r="K2900" s="93">
        <v>57.56</v>
      </c>
      <c r="L2900" s="156">
        <v>49.68</v>
      </c>
      <c r="M2900" s="156">
        <f>15+D2900*8/3+(E2900/2)*8/3</f>
        <v>47</v>
      </c>
      <c r="N2900" s="152">
        <f>L2900-M2900</f>
        <v>2.6799999999999997</v>
      </c>
      <c r="O2900" s="143">
        <f>SUMPRODUCT(TEXT(N2900-{0,5,15,25,35},"0;\0")*{0,2,3,3,7})</f>
        <v>0</v>
      </c>
      <c r="P2900" s="143"/>
    </row>
    <row r="2901" spans="1:16">
      <c r="A2901" s="144" t="s">
        <v>2889</v>
      </c>
      <c r="B2901" s="144"/>
      <c r="C2901" s="153"/>
      <c r="D2901" s="141"/>
      <c r="E2901" s="141"/>
      <c r="F2901" s="64" t="s">
        <v>88</v>
      </c>
      <c r="G2901" s="65" t="s">
        <v>1694</v>
      </c>
      <c r="H2901" s="63">
        <v>2</v>
      </c>
      <c r="I2901" s="63" t="s">
        <v>1701</v>
      </c>
      <c r="J2901" s="63" t="s">
        <v>1702</v>
      </c>
      <c r="K2901" s="93">
        <v>106.91</v>
      </c>
      <c r="L2901" s="156"/>
      <c r="M2901" s="156"/>
      <c r="N2901" s="152"/>
      <c r="O2901" s="143"/>
      <c r="P2901" s="143"/>
    </row>
    <row r="2902" spans="1:16">
      <c r="A2902" s="144" t="s">
        <v>2889</v>
      </c>
      <c r="B2902" s="144"/>
      <c r="C2902" s="153"/>
      <c r="D2902" s="141"/>
      <c r="E2902" s="141"/>
      <c r="F2902" s="66" t="s">
        <v>88</v>
      </c>
      <c r="G2902" s="65" t="s">
        <v>1694</v>
      </c>
      <c r="H2902" s="65">
        <v>3</v>
      </c>
      <c r="I2902" s="65" t="s">
        <v>762</v>
      </c>
      <c r="J2902" s="65" t="s">
        <v>1724</v>
      </c>
      <c r="K2902" s="93">
        <v>31.74</v>
      </c>
      <c r="L2902" s="156"/>
      <c r="M2902" s="156"/>
      <c r="N2902" s="152"/>
      <c r="O2902" s="143"/>
      <c r="P2902" s="143"/>
    </row>
    <row r="2903" spans="1:16">
      <c r="A2903" s="144" t="s">
        <v>2889</v>
      </c>
      <c r="B2903" s="144" t="s">
        <v>1810</v>
      </c>
      <c r="C2903" s="153">
        <v>19890040</v>
      </c>
      <c r="D2903" s="155">
        <v>7</v>
      </c>
      <c r="E2903" s="141">
        <v>3</v>
      </c>
      <c r="F2903" s="64" t="s">
        <v>88</v>
      </c>
      <c r="G2903" s="65" t="s">
        <v>1694</v>
      </c>
      <c r="H2903" s="65">
        <v>5</v>
      </c>
      <c r="I2903" s="65" t="s">
        <v>1811</v>
      </c>
      <c r="J2903" s="65" t="s">
        <v>1724</v>
      </c>
      <c r="K2903" s="93">
        <v>32.28</v>
      </c>
      <c r="L2903" s="156">
        <v>51.15</v>
      </c>
      <c r="M2903" s="156">
        <f>15+D2903*8/3+(E2903/2)*8/3</f>
        <v>37.666666666666671</v>
      </c>
      <c r="N2903" s="152">
        <f>L2903-M2903</f>
        <v>13.483333333333327</v>
      </c>
      <c r="O2903" s="143">
        <f>SUMPRODUCT(TEXT(N2903-{0,5,15,25,35},"0;\0")*{0,2,3,3,7})</f>
        <v>16</v>
      </c>
      <c r="P2903" s="143"/>
    </row>
    <row r="2904" spans="1:16">
      <c r="A2904" s="144" t="s">
        <v>2889</v>
      </c>
      <c r="B2904" s="144"/>
      <c r="C2904" s="154"/>
      <c r="D2904" s="155"/>
      <c r="E2904" s="141"/>
      <c r="F2904" s="65" t="s">
        <v>88</v>
      </c>
      <c r="G2904" s="65" t="s">
        <v>1694</v>
      </c>
      <c r="H2904" s="65">
        <v>2</v>
      </c>
      <c r="I2904" s="65" t="s">
        <v>1775</v>
      </c>
      <c r="J2904" s="65" t="s">
        <v>325</v>
      </c>
      <c r="K2904" s="93">
        <v>15.32</v>
      </c>
      <c r="L2904" s="156"/>
      <c r="M2904" s="156"/>
      <c r="N2904" s="152"/>
      <c r="O2904" s="143"/>
      <c r="P2904" s="143"/>
    </row>
    <row r="2905" spans="1:16">
      <c r="A2905" s="144" t="s">
        <v>2889</v>
      </c>
      <c r="B2905" s="144"/>
      <c r="C2905" s="154"/>
      <c r="D2905" s="155"/>
      <c r="E2905" s="141"/>
      <c r="F2905" s="64" t="s">
        <v>88</v>
      </c>
      <c r="G2905" s="65" t="s">
        <v>1694</v>
      </c>
      <c r="H2905" s="65">
        <v>5</v>
      </c>
      <c r="I2905" s="65" t="s">
        <v>1695</v>
      </c>
      <c r="J2905" s="65" t="s">
        <v>1696</v>
      </c>
      <c r="K2905" s="93">
        <v>67.540000000000006</v>
      </c>
      <c r="L2905" s="156"/>
      <c r="M2905" s="156"/>
      <c r="N2905" s="152"/>
      <c r="O2905" s="143"/>
      <c r="P2905" s="143"/>
    </row>
    <row r="2906" spans="1:16" ht="36">
      <c r="A2906" s="105" t="s">
        <v>2889</v>
      </c>
      <c r="B2906" s="99" t="s">
        <v>1812</v>
      </c>
      <c r="C2906" s="99">
        <v>19930036</v>
      </c>
      <c r="D2906" s="99">
        <v>0</v>
      </c>
      <c r="E2906" s="99">
        <v>0</v>
      </c>
      <c r="F2906" s="64" t="s">
        <v>88</v>
      </c>
      <c r="G2906" s="99" t="s">
        <v>1697</v>
      </c>
      <c r="H2906" s="99">
        <v>4</v>
      </c>
      <c r="I2906" s="99" t="s">
        <v>741</v>
      </c>
      <c r="J2906" s="99" t="s">
        <v>325</v>
      </c>
      <c r="K2906" s="101">
        <v>10.42</v>
      </c>
      <c r="L2906" s="126">
        <v>10.42</v>
      </c>
      <c r="M2906" s="69">
        <v>10.42</v>
      </c>
      <c r="N2906" s="81">
        <f>L2906-M2906</f>
        <v>0</v>
      </c>
      <c r="O2906" s="82">
        <f>SUMPRODUCT(TEXT(N2906-{0,5,15,25,35},"0;\0")*{0,2,3,3,7})</f>
        <v>0</v>
      </c>
      <c r="P2906" s="70"/>
    </row>
    <row r="2907" spans="1:16" ht="24" customHeight="1">
      <c r="A2907" s="105" t="s">
        <v>2889</v>
      </c>
      <c r="B2907" s="105" t="s">
        <v>3047</v>
      </c>
      <c r="C2907" s="65" t="s">
        <v>1813</v>
      </c>
      <c r="D2907" s="99">
        <v>2</v>
      </c>
      <c r="E2907" s="99">
        <v>0</v>
      </c>
      <c r="F2907" s="64" t="s">
        <v>88</v>
      </c>
      <c r="G2907" s="99" t="s">
        <v>1691</v>
      </c>
      <c r="H2907" s="99">
        <v>3</v>
      </c>
      <c r="I2907" s="99" t="s">
        <v>1699</v>
      </c>
      <c r="J2907" s="105" t="s">
        <v>1700</v>
      </c>
      <c r="K2907" s="101">
        <v>176.08</v>
      </c>
      <c r="L2907" s="126">
        <v>20.216000000000001</v>
      </c>
      <c r="M2907" s="68">
        <f>15+D2907*8/3+(E2907/2)*8/3</f>
        <v>20.333333333333332</v>
      </c>
      <c r="N2907" s="81">
        <f>L2907-M2907</f>
        <v>-0.11733333333333107</v>
      </c>
      <c r="O2907" s="82">
        <f>SUMPRODUCT(TEXT(N2907-{0,5,15,25,35},"0;\0")*{0,2,3,3,7})</f>
        <v>0</v>
      </c>
      <c r="P2907" s="82"/>
    </row>
  </sheetData>
  <autoFilter ref="A5:P2907"/>
  <mergeCells count="6656">
    <mergeCell ref="O122:O123"/>
    <mergeCell ref="A124:A125"/>
    <mergeCell ref="B124:B125"/>
    <mergeCell ref="C124:C125"/>
    <mergeCell ref="D124:D125"/>
    <mergeCell ref="E124:E125"/>
    <mergeCell ref="F124:F125"/>
    <mergeCell ref="P182:P183"/>
    <mergeCell ref="P161:P162"/>
    <mergeCell ref="P163:P164"/>
    <mergeCell ref="P166:P167"/>
    <mergeCell ref="P171:P172"/>
    <mergeCell ref="P176:P177"/>
    <mergeCell ref="P180:P181"/>
    <mergeCell ref="P143:P144"/>
    <mergeCell ref="P145:P146"/>
    <mergeCell ref="P147:P148"/>
    <mergeCell ref="P151:P152"/>
    <mergeCell ref="P153:P154"/>
    <mergeCell ref="P159:P160"/>
    <mergeCell ref="P122:P123"/>
    <mergeCell ref="P124:P125"/>
    <mergeCell ref="P129:P130"/>
    <mergeCell ref="P134:P135"/>
    <mergeCell ref="P136:P137"/>
    <mergeCell ref="P141:P142"/>
    <mergeCell ref="A2526:A2528"/>
    <mergeCell ref="B2526:B2528"/>
    <mergeCell ref="C2526:C2528"/>
    <mergeCell ref="D2526:D2528"/>
    <mergeCell ref="E2526:E2528"/>
    <mergeCell ref="F2526:F2528"/>
    <mergeCell ref="N2529:N2532"/>
    <mergeCell ref="M2529:M2532"/>
    <mergeCell ref="L2529:L2532"/>
    <mergeCell ref="A2529:A2532"/>
    <mergeCell ref="B2529:B2532"/>
    <mergeCell ref="C2529:C2532"/>
    <mergeCell ref="D2529:D2532"/>
    <mergeCell ref="E2529:E2532"/>
    <mergeCell ref="F2529:F2532"/>
    <mergeCell ref="A2533:A2535"/>
    <mergeCell ref="B2533:B2535"/>
    <mergeCell ref="C2533:C2535"/>
    <mergeCell ref="D2533:D2535"/>
    <mergeCell ref="E2533:E2535"/>
    <mergeCell ref="F2533:F2535"/>
    <mergeCell ref="P35:P36"/>
    <mergeCell ref="A2536:A2538"/>
    <mergeCell ref="B2536:B2538"/>
    <mergeCell ref="C2536:C2538"/>
    <mergeCell ref="D2536:D2538"/>
    <mergeCell ref="E2536:E2538"/>
    <mergeCell ref="F2536:F2538"/>
    <mergeCell ref="O2533:O2535"/>
    <mergeCell ref="N2533:N2535"/>
    <mergeCell ref="M2533:M2535"/>
    <mergeCell ref="B2:P2"/>
    <mergeCell ref="B3:P3"/>
    <mergeCell ref="A4:A5"/>
    <mergeCell ref="B4:B5"/>
    <mergeCell ref="C4:C5"/>
    <mergeCell ref="D4:D5"/>
    <mergeCell ref="E4:E5"/>
    <mergeCell ref="F4:L4"/>
    <mergeCell ref="M4:M5"/>
    <mergeCell ref="N4:N5"/>
    <mergeCell ref="O4:O5"/>
    <mergeCell ref="P4:P5"/>
    <mergeCell ref="A35:A36"/>
    <mergeCell ref="B35:B36"/>
    <mergeCell ref="C35:C36"/>
    <mergeCell ref="D35:D36"/>
    <mergeCell ref="E35:E36"/>
    <mergeCell ref="L35:L36"/>
    <mergeCell ref="M35:M36"/>
    <mergeCell ref="N35:N36"/>
    <mergeCell ref="O35:O36"/>
    <mergeCell ref="A46:A47"/>
    <mergeCell ref="B46:B47"/>
    <mergeCell ref="C46:C47"/>
    <mergeCell ref="D46:D47"/>
    <mergeCell ref="E46:E47"/>
    <mergeCell ref="L46:L47"/>
    <mergeCell ref="M46:M47"/>
    <mergeCell ref="N46:N47"/>
    <mergeCell ref="O46:O47"/>
    <mergeCell ref="A48:A49"/>
    <mergeCell ref="B48:B49"/>
    <mergeCell ref="C48:C49"/>
    <mergeCell ref="D48:D49"/>
    <mergeCell ref="E48:E49"/>
    <mergeCell ref="L48:L49"/>
    <mergeCell ref="M48:M49"/>
    <mergeCell ref="N48:N49"/>
    <mergeCell ref="O48:O49"/>
    <mergeCell ref="A50:A51"/>
    <mergeCell ref="B50:B51"/>
    <mergeCell ref="C50:C51"/>
    <mergeCell ref="D50:D51"/>
    <mergeCell ref="E50:E51"/>
    <mergeCell ref="L50:L51"/>
    <mergeCell ref="M50:M51"/>
    <mergeCell ref="M129:M130"/>
    <mergeCell ref="N129:N130"/>
    <mergeCell ref="O129:O130"/>
    <mergeCell ref="A134:A135"/>
    <mergeCell ref="B134:B135"/>
    <mergeCell ref="C134:C135"/>
    <mergeCell ref="D134:D135"/>
    <mergeCell ref="E134:E135"/>
    <mergeCell ref="F134:F135"/>
    <mergeCell ref="A136:A137"/>
    <mergeCell ref="B136:B137"/>
    <mergeCell ref="C136:C137"/>
    <mergeCell ref="D136:D137"/>
    <mergeCell ref="E136:E137"/>
    <mergeCell ref="F136:F137"/>
    <mergeCell ref="N50:N51"/>
    <mergeCell ref="O50:O51"/>
    <mergeCell ref="A122:A123"/>
    <mergeCell ref="B122:B123"/>
    <mergeCell ref="C122:C123"/>
    <mergeCell ref="D122:D123"/>
    <mergeCell ref="E122:E123"/>
    <mergeCell ref="F122:F123"/>
    <mergeCell ref="M122:M123"/>
    <mergeCell ref="N122:N123"/>
    <mergeCell ref="F141:F142"/>
    <mergeCell ref="M141:M142"/>
    <mergeCell ref="N141:N142"/>
    <mergeCell ref="M124:M125"/>
    <mergeCell ref="N124:N125"/>
    <mergeCell ref="O124:O125"/>
    <mergeCell ref="N134:N135"/>
    <mergeCell ref="O134:O135"/>
    <mergeCell ref="M136:M137"/>
    <mergeCell ref="N136:N137"/>
    <mergeCell ref="C143:C144"/>
    <mergeCell ref="D143:D144"/>
    <mergeCell ref="E143:E144"/>
    <mergeCell ref="F143:F144"/>
    <mergeCell ref="O136:O137"/>
    <mergeCell ref="A141:A142"/>
    <mergeCell ref="B141:B142"/>
    <mergeCell ref="C141:C142"/>
    <mergeCell ref="D141:D142"/>
    <mergeCell ref="E141:E142"/>
    <mergeCell ref="N143:N144"/>
    <mergeCell ref="O143:O144"/>
    <mergeCell ref="A145:A146"/>
    <mergeCell ref="B145:B146"/>
    <mergeCell ref="C145:C146"/>
    <mergeCell ref="D145:D146"/>
    <mergeCell ref="E145:E146"/>
    <mergeCell ref="F145:F146"/>
    <mergeCell ref="M145:M146"/>
    <mergeCell ref="A143:A144"/>
    <mergeCell ref="M147:M148"/>
    <mergeCell ref="M134:M135"/>
    <mergeCell ref="A129:A130"/>
    <mergeCell ref="B129:B130"/>
    <mergeCell ref="C129:C130"/>
    <mergeCell ref="D129:D130"/>
    <mergeCell ref="E129:E130"/>
    <mergeCell ref="F129:F130"/>
    <mergeCell ref="M143:M144"/>
    <mergeCell ref="B143:B144"/>
    <mergeCell ref="M151:M152"/>
    <mergeCell ref="N145:N146"/>
    <mergeCell ref="O145:O146"/>
    <mergeCell ref="A147:A148"/>
    <mergeCell ref="B147:B148"/>
    <mergeCell ref="C147:C148"/>
    <mergeCell ref="D147:D148"/>
    <mergeCell ref="E147:E148"/>
    <mergeCell ref="F147:F148"/>
    <mergeCell ref="H147:H148"/>
    <mergeCell ref="O141:O142"/>
    <mergeCell ref="N147:N148"/>
    <mergeCell ref="O147:O148"/>
    <mergeCell ref="A151:A152"/>
    <mergeCell ref="B151:B152"/>
    <mergeCell ref="C151:C152"/>
    <mergeCell ref="D151:D152"/>
    <mergeCell ref="E151:E152"/>
    <mergeCell ref="F151:F152"/>
    <mergeCell ref="H151:H152"/>
    <mergeCell ref="N151:N152"/>
    <mergeCell ref="O151:O152"/>
    <mergeCell ref="A153:A154"/>
    <mergeCell ref="B153:B154"/>
    <mergeCell ref="C153:C154"/>
    <mergeCell ref="D153:D154"/>
    <mergeCell ref="E153:E154"/>
    <mergeCell ref="F153:F154"/>
    <mergeCell ref="M153:M154"/>
    <mergeCell ref="N153:N154"/>
    <mergeCell ref="O153:O154"/>
    <mergeCell ref="A159:A160"/>
    <mergeCell ref="B159:B160"/>
    <mergeCell ref="C159:C160"/>
    <mergeCell ref="D159:D160"/>
    <mergeCell ref="E159:E160"/>
    <mergeCell ref="F159:F160"/>
    <mergeCell ref="M159:M160"/>
    <mergeCell ref="N159:N160"/>
    <mergeCell ref="O159:O160"/>
    <mergeCell ref="A161:A162"/>
    <mergeCell ref="B161:B162"/>
    <mergeCell ref="C161:C162"/>
    <mergeCell ref="D161:D162"/>
    <mergeCell ref="E161:E162"/>
    <mergeCell ref="F161:F162"/>
    <mergeCell ref="M161:M162"/>
    <mergeCell ref="N161:N162"/>
    <mergeCell ref="O161:O162"/>
    <mergeCell ref="A163:A164"/>
    <mergeCell ref="B163:B164"/>
    <mergeCell ref="C163:C164"/>
    <mergeCell ref="D163:D164"/>
    <mergeCell ref="E163:E164"/>
    <mergeCell ref="F163:F164"/>
    <mergeCell ref="M163:M164"/>
    <mergeCell ref="N163:N164"/>
    <mergeCell ref="O163:O164"/>
    <mergeCell ref="A166:A167"/>
    <mergeCell ref="B166:B167"/>
    <mergeCell ref="C166:C167"/>
    <mergeCell ref="D166:D167"/>
    <mergeCell ref="E166:E167"/>
    <mergeCell ref="F166:F167"/>
    <mergeCell ref="M166:M167"/>
    <mergeCell ref="N166:N167"/>
    <mergeCell ref="O166:O167"/>
    <mergeCell ref="A171:A172"/>
    <mergeCell ref="B171:B172"/>
    <mergeCell ref="C171:C172"/>
    <mergeCell ref="D171:D172"/>
    <mergeCell ref="E171:E172"/>
    <mergeCell ref="F171:F172"/>
    <mergeCell ref="M171:M172"/>
    <mergeCell ref="N171:N172"/>
    <mergeCell ref="O171:O172"/>
    <mergeCell ref="A176:A177"/>
    <mergeCell ref="B176:B177"/>
    <mergeCell ref="C176:C177"/>
    <mergeCell ref="D176:D177"/>
    <mergeCell ref="E176:E177"/>
    <mergeCell ref="F176:F177"/>
    <mergeCell ref="M176:M177"/>
    <mergeCell ref="N176:N177"/>
    <mergeCell ref="O176:O177"/>
    <mergeCell ref="A180:A181"/>
    <mergeCell ref="B180:B181"/>
    <mergeCell ref="C180:C181"/>
    <mergeCell ref="D180:D181"/>
    <mergeCell ref="E180:E181"/>
    <mergeCell ref="F180:F181"/>
    <mergeCell ref="M180:M181"/>
    <mergeCell ref="N180:N181"/>
    <mergeCell ref="O180:O181"/>
    <mergeCell ref="A182:A183"/>
    <mergeCell ref="B182:B183"/>
    <mergeCell ref="C182:C183"/>
    <mergeCell ref="D182:D183"/>
    <mergeCell ref="E182:E183"/>
    <mergeCell ref="F182:F183"/>
    <mergeCell ref="M182:M183"/>
    <mergeCell ref="N182:N183"/>
    <mergeCell ref="O182:O183"/>
    <mergeCell ref="A186:A187"/>
    <mergeCell ref="B186:B187"/>
    <mergeCell ref="C186:C187"/>
    <mergeCell ref="D186:D187"/>
    <mergeCell ref="E186:E187"/>
    <mergeCell ref="F186:F187"/>
    <mergeCell ref="M186:M187"/>
    <mergeCell ref="N186:N187"/>
    <mergeCell ref="O186:O187"/>
    <mergeCell ref="A188:A189"/>
    <mergeCell ref="B188:B189"/>
    <mergeCell ref="C188:C189"/>
    <mergeCell ref="D188:D189"/>
    <mergeCell ref="E188:E189"/>
    <mergeCell ref="F188:F189"/>
    <mergeCell ref="M188:M189"/>
    <mergeCell ref="N188:N189"/>
    <mergeCell ref="O188:O189"/>
    <mergeCell ref="A190:A191"/>
    <mergeCell ref="B190:B191"/>
    <mergeCell ref="C190:C191"/>
    <mergeCell ref="D190:D191"/>
    <mergeCell ref="E190:E191"/>
    <mergeCell ref="F190:F191"/>
    <mergeCell ref="M190:M191"/>
    <mergeCell ref="N190:N191"/>
    <mergeCell ref="O190:O191"/>
    <mergeCell ref="A194:A202"/>
    <mergeCell ref="B194:B202"/>
    <mergeCell ref="C194:C202"/>
    <mergeCell ref="D194:D202"/>
    <mergeCell ref="E194:E202"/>
    <mergeCell ref="L194:L202"/>
    <mergeCell ref="M194:M202"/>
    <mergeCell ref="N194:N202"/>
    <mergeCell ref="O194:O202"/>
    <mergeCell ref="A203:A209"/>
    <mergeCell ref="B203:B209"/>
    <mergeCell ref="C203:C209"/>
    <mergeCell ref="D203:D209"/>
    <mergeCell ref="E203:E209"/>
    <mergeCell ref="L203:L209"/>
    <mergeCell ref="M203:M209"/>
    <mergeCell ref="N203:N209"/>
    <mergeCell ref="O203:O209"/>
    <mergeCell ref="A210:A218"/>
    <mergeCell ref="B210:B218"/>
    <mergeCell ref="C210:C218"/>
    <mergeCell ref="D210:D218"/>
    <mergeCell ref="E210:E218"/>
    <mergeCell ref="L210:L218"/>
    <mergeCell ref="M210:M218"/>
    <mergeCell ref="N210:N218"/>
    <mergeCell ref="O210:O218"/>
    <mergeCell ref="A219:A231"/>
    <mergeCell ref="B219:B231"/>
    <mergeCell ref="C219:C231"/>
    <mergeCell ref="D219:D231"/>
    <mergeCell ref="E219:E231"/>
    <mergeCell ref="L219:L231"/>
    <mergeCell ref="M219:M231"/>
    <mergeCell ref="N219:N231"/>
    <mergeCell ref="O219:O231"/>
    <mergeCell ref="A232:A239"/>
    <mergeCell ref="B232:B239"/>
    <mergeCell ref="C232:C239"/>
    <mergeCell ref="D232:D239"/>
    <mergeCell ref="E232:E239"/>
    <mergeCell ref="L232:L239"/>
    <mergeCell ref="M232:M239"/>
    <mergeCell ref="N232:N239"/>
    <mergeCell ref="O232:O239"/>
    <mergeCell ref="A240:A247"/>
    <mergeCell ref="B240:B247"/>
    <mergeCell ref="C240:C247"/>
    <mergeCell ref="D240:D247"/>
    <mergeCell ref="E240:E247"/>
    <mergeCell ref="L240:L247"/>
    <mergeCell ref="M240:M247"/>
    <mergeCell ref="N240:N247"/>
    <mergeCell ref="O240:O247"/>
    <mergeCell ref="A248:A255"/>
    <mergeCell ref="B248:B255"/>
    <mergeCell ref="C248:C255"/>
    <mergeCell ref="D248:D255"/>
    <mergeCell ref="E248:E255"/>
    <mergeCell ref="L248:L255"/>
    <mergeCell ref="M248:M255"/>
    <mergeCell ref="N248:N255"/>
    <mergeCell ref="O248:O255"/>
    <mergeCell ref="A256:A262"/>
    <mergeCell ref="B256:B262"/>
    <mergeCell ref="C256:C262"/>
    <mergeCell ref="D256:D262"/>
    <mergeCell ref="E256:E262"/>
    <mergeCell ref="L256:L262"/>
    <mergeCell ref="M256:M262"/>
    <mergeCell ref="N256:N262"/>
    <mergeCell ref="O256:O262"/>
    <mergeCell ref="A263:A269"/>
    <mergeCell ref="B263:B269"/>
    <mergeCell ref="C263:C269"/>
    <mergeCell ref="D263:D269"/>
    <mergeCell ref="E263:E269"/>
    <mergeCell ref="L263:L269"/>
    <mergeCell ref="M263:M269"/>
    <mergeCell ref="N263:N269"/>
    <mergeCell ref="O263:O269"/>
    <mergeCell ref="A270:A278"/>
    <mergeCell ref="B270:B278"/>
    <mergeCell ref="C270:C278"/>
    <mergeCell ref="D270:D278"/>
    <mergeCell ref="E270:E278"/>
    <mergeCell ref="L270:L278"/>
    <mergeCell ref="M270:M278"/>
    <mergeCell ref="N270:N278"/>
    <mergeCell ref="O270:O278"/>
    <mergeCell ref="A279:A287"/>
    <mergeCell ref="B279:B287"/>
    <mergeCell ref="C279:C287"/>
    <mergeCell ref="D279:D287"/>
    <mergeCell ref="E279:E287"/>
    <mergeCell ref="L279:L287"/>
    <mergeCell ref="M279:M287"/>
    <mergeCell ref="N279:N287"/>
    <mergeCell ref="O279:O287"/>
    <mergeCell ref="A288:A299"/>
    <mergeCell ref="B288:B299"/>
    <mergeCell ref="C288:C299"/>
    <mergeCell ref="D288:D299"/>
    <mergeCell ref="E288:E299"/>
    <mergeCell ref="L288:L299"/>
    <mergeCell ref="M288:M299"/>
    <mergeCell ref="N288:N299"/>
    <mergeCell ref="O288:O299"/>
    <mergeCell ref="A300:A310"/>
    <mergeCell ref="B300:B310"/>
    <mergeCell ref="C300:C310"/>
    <mergeCell ref="D300:D310"/>
    <mergeCell ref="E300:E310"/>
    <mergeCell ref="L300:L310"/>
    <mergeCell ref="M300:M310"/>
    <mergeCell ref="N300:N310"/>
    <mergeCell ref="O300:O310"/>
    <mergeCell ref="A311:A319"/>
    <mergeCell ref="B311:B319"/>
    <mergeCell ref="C311:C319"/>
    <mergeCell ref="D311:D319"/>
    <mergeCell ref="E311:E319"/>
    <mergeCell ref="L311:L319"/>
    <mergeCell ref="M311:M319"/>
    <mergeCell ref="N311:N319"/>
    <mergeCell ref="O311:O319"/>
    <mergeCell ref="A320:A328"/>
    <mergeCell ref="B320:B328"/>
    <mergeCell ref="C320:C328"/>
    <mergeCell ref="D320:D328"/>
    <mergeCell ref="E320:E328"/>
    <mergeCell ref="L320:L328"/>
    <mergeCell ref="M320:M328"/>
    <mergeCell ref="N320:N328"/>
    <mergeCell ref="O320:O328"/>
    <mergeCell ref="A329:A337"/>
    <mergeCell ref="B329:B337"/>
    <mergeCell ref="C329:C337"/>
    <mergeCell ref="D329:D337"/>
    <mergeCell ref="E329:E337"/>
    <mergeCell ref="L329:L337"/>
    <mergeCell ref="M329:M337"/>
    <mergeCell ref="N329:N337"/>
    <mergeCell ref="O329:O337"/>
    <mergeCell ref="A338:A343"/>
    <mergeCell ref="B338:B343"/>
    <mergeCell ref="C338:C343"/>
    <mergeCell ref="D338:D343"/>
    <mergeCell ref="E338:E343"/>
    <mergeCell ref="L338:L343"/>
    <mergeCell ref="M338:M343"/>
    <mergeCell ref="N338:N343"/>
    <mergeCell ref="O338:O343"/>
    <mergeCell ref="A344:A355"/>
    <mergeCell ref="B344:B355"/>
    <mergeCell ref="C344:C355"/>
    <mergeCell ref="D344:D355"/>
    <mergeCell ref="E344:E355"/>
    <mergeCell ref="L344:L355"/>
    <mergeCell ref="M344:M355"/>
    <mergeCell ref="N344:N355"/>
    <mergeCell ref="O344:O355"/>
    <mergeCell ref="A356:A368"/>
    <mergeCell ref="B356:B368"/>
    <mergeCell ref="C356:C368"/>
    <mergeCell ref="D356:D368"/>
    <mergeCell ref="E356:E368"/>
    <mergeCell ref="L356:L368"/>
    <mergeCell ref="M356:M368"/>
    <mergeCell ref="N356:N368"/>
    <mergeCell ref="O356:O368"/>
    <mergeCell ref="A369:A379"/>
    <mergeCell ref="B369:B379"/>
    <mergeCell ref="C369:C379"/>
    <mergeCell ref="D369:D379"/>
    <mergeCell ref="E369:E379"/>
    <mergeCell ref="L369:L379"/>
    <mergeCell ref="M369:M379"/>
    <mergeCell ref="N369:N379"/>
    <mergeCell ref="O369:O379"/>
    <mergeCell ref="A380:A383"/>
    <mergeCell ref="B380:B383"/>
    <mergeCell ref="C380:C383"/>
    <mergeCell ref="D380:D383"/>
    <mergeCell ref="E380:E383"/>
    <mergeCell ref="L380:L383"/>
    <mergeCell ref="M380:M383"/>
    <mergeCell ref="N380:N383"/>
    <mergeCell ref="O380:O383"/>
    <mergeCell ref="A384:A394"/>
    <mergeCell ref="B384:B394"/>
    <mergeCell ref="C384:C394"/>
    <mergeCell ref="D384:D394"/>
    <mergeCell ref="E384:E394"/>
    <mergeCell ref="L384:L394"/>
    <mergeCell ref="M384:M394"/>
    <mergeCell ref="N384:N394"/>
    <mergeCell ref="O384:O394"/>
    <mergeCell ref="A395:A404"/>
    <mergeCell ref="B395:B404"/>
    <mergeCell ref="C395:C404"/>
    <mergeCell ref="D395:D404"/>
    <mergeCell ref="E395:E404"/>
    <mergeCell ref="L395:L404"/>
    <mergeCell ref="M395:M404"/>
    <mergeCell ref="N395:N404"/>
    <mergeCell ref="O395:O404"/>
    <mergeCell ref="A405:A412"/>
    <mergeCell ref="B405:B412"/>
    <mergeCell ref="C405:C412"/>
    <mergeCell ref="D405:D412"/>
    <mergeCell ref="E405:E412"/>
    <mergeCell ref="L405:L412"/>
    <mergeCell ref="M405:M412"/>
    <mergeCell ref="N405:N412"/>
    <mergeCell ref="O405:O412"/>
    <mergeCell ref="A413:A420"/>
    <mergeCell ref="B413:B420"/>
    <mergeCell ref="C413:C420"/>
    <mergeCell ref="D413:D420"/>
    <mergeCell ref="E413:E420"/>
    <mergeCell ref="L413:L420"/>
    <mergeCell ref="M413:M420"/>
    <mergeCell ref="N413:N420"/>
    <mergeCell ref="O413:O420"/>
    <mergeCell ref="A421:A427"/>
    <mergeCell ref="B421:B427"/>
    <mergeCell ref="C421:C427"/>
    <mergeCell ref="D421:D427"/>
    <mergeCell ref="E421:E427"/>
    <mergeCell ref="L421:L427"/>
    <mergeCell ref="M421:M427"/>
    <mergeCell ref="N421:N427"/>
    <mergeCell ref="O421:O427"/>
    <mergeCell ref="A428:A435"/>
    <mergeCell ref="B428:B435"/>
    <mergeCell ref="C428:C435"/>
    <mergeCell ref="D428:D435"/>
    <mergeCell ref="E428:E435"/>
    <mergeCell ref="L428:L435"/>
    <mergeCell ref="M428:M435"/>
    <mergeCell ref="N428:N435"/>
    <mergeCell ref="O428:O435"/>
    <mergeCell ref="A436:A443"/>
    <mergeCell ref="B436:B443"/>
    <mergeCell ref="C436:C443"/>
    <mergeCell ref="D436:D443"/>
    <mergeCell ref="E436:E443"/>
    <mergeCell ref="L436:L443"/>
    <mergeCell ref="M436:M443"/>
    <mergeCell ref="N436:N443"/>
    <mergeCell ref="O436:O443"/>
    <mergeCell ref="A444:A451"/>
    <mergeCell ref="B444:B451"/>
    <mergeCell ref="C444:C451"/>
    <mergeCell ref="D444:D451"/>
    <mergeCell ref="E444:E451"/>
    <mergeCell ref="L444:L451"/>
    <mergeCell ref="M444:M451"/>
    <mergeCell ref="N444:N451"/>
    <mergeCell ref="O444:O451"/>
    <mergeCell ref="A452:A459"/>
    <mergeCell ref="B452:B459"/>
    <mergeCell ref="C452:C459"/>
    <mergeCell ref="D452:D459"/>
    <mergeCell ref="E452:E459"/>
    <mergeCell ref="L452:L459"/>
    <mergeCell ref="M452:M459"/>
    <mergeCell ref="N452:N459"/>
    <mergeCell ref="O452:O459"/>
    <mergeCell ref="A460:A466"/>
    <mergeCell ref="B460:B466"/>
    <mergeCell ref="C460:C466"/>
    <mergeCell ref="D460:D466"/>
    <mergeCell ref="E460:E466"/>
    <mergeCell ref="L460:L466"/>
    <mergeCell ref="M460:M466"/>
    <mergeCell ref="N460:N466"/>
    <mergeCell ref="O460:O466"/>
    <mergeCell ref="A467:A475"/>
    <mergeCell ref="B467:B475"/>
    <mergeCell ref="C467:C475"/>
    <mergeCell ref="D467:D475"/>
    <mergeCell ref="E467:E475"/>
    <mergeCell ref="L467:L475"/>
    <mergeCell ref="M467:M475"/>
    <mergeCell ref="N467:N475"/>
    <mergeCell ref="O467:O475"/>
    <mergeCell ref="A476:A486"/>
    <mergeCell ref="B476:B486"/>
    <mergeCell ref="C476:C486"/>
    <mergeCell ref="D476:D486"/>
    <mergeCell ref="E476:E486"/>
    <mergeCell ref="L476:L486"/>
    <mergeCell ref="M476:M486"/>
    <mergeCell ref="N476:N486"/>
    <mergeCell ref="O476:O486"/>
    <mergeCell ref="A487:A495"/>
    <mergeCell ref="B487:B495"/>
    <mergeCell ref="C487:C495"/>
    <mergeCell ref="D487:D495"/>
    <mergeCell ref="E487:E495"/>
    <mergeCell ref="L487:L495"/>
    <mergeCell ref="M487:M495"/>
    <mergeCell ref="N487:N495"/>
    <mergeCell ref="O487:O495"/>
    <mergeCell ref="A496:A506"/>
    <mergeCell ref="B496:B506"/>
    <mergeCell ref="C496:C506"/>
    <mergeCell ref="D496:D506"/>
    <mergeCell ref="E496:E506"/>
    <mergeCell ref="L496:L506"/>
    <mergeCell ref="M496:M506"/>
    <mergeCell ref="N496:N506"/>
    <mergeCell ref="O496:O506"/>
    <mergeCell ref="A507:A515"/>
    <mergeCell ref="B507:B515"/>
    <mergeCell ref="C507:C515"/>
    <mergeCell ref="D507:D515"/>
    <mergeCell ref="E507:E515"/>
    <mergeCell ref="L507:L515"/>
    <mergeCell ref="M507:M515"/>
    <mergeCell ref="N507:N515"/>
    <mergeCell ref="O507:O515"/>
    <mergeCell ref="A516:A526"/>
    <mergeCell ref="B516:B526"/>
    <mergeCell ref="C516:C526"/>
    <mergeCell ref="D516:D526"/>
    <mergeCell ref="E516:E526"/>
    <mergeCell ref="L516:L526"/>
    <mergeCell ref="M516:M526"/>
    <mergeCell ref="N516:N526"/>
    <mergeCell ref="O516:O526"/>
    <mergeCell ref="A527:A537"/>
    <mergeCell ref="B527:B537"/>
    <mergeCell ref="C527:C537"/>
    <mergeCell ref="D527:D537"/>
    <mergeCell ref="E527:E537"/>
    <mergeCell ref="L527:L537"/>
    <mergeCell ref="M527:M537"/>
    <mergeCell ref="N527:N537"/>
    <mergeCell ref="O527:O537"/>
    <mergeCell ref="A538:A547"/>
    <mergeCell ref="B538:B547"/>
    <mergeCell ref="C538:C547"/>
    <mergeCell ref="D538:D547"/>
    <mergeCell ref="E538:E547"/>
    <mergeCell ref="L538:L547"/>
    <mergeCell ref="M538:M547"/>
    <mergeCell ref="N538:N547"/>
    <mergeCell ref="O538:O547"/>
    <mergeCell ref="A548:A558"/>
    <mergeCell ref="B548:B558"/>
    <mergeCell ref="C548:C558"/>
    <mergeCell ref="D548:D558"/>
    <mergeCell ref="E548:E558"/>
    <mergeCell ref="L548:L558"/>
    <mergeCell ref="M548:M558"/>
    <mergeCell ref="N548:N558"/>
    <mergeCell ref="O548:O558"/>
    <mergeCell ref="A559:A565"/>
    <mergeCell ref="B559:B565"/>
    <mergeCell ref="C559:C565"/>
    <mergeCell ref="D559:D565"/>
    <mergeCell ref="E559:E565"/>
    <mergeCell ref="L559:L565"/>
    <mergeCell ref="M559:M565"/>
    <mergeCell ref="N559:N565"/>
    <mergeCell ref="O559:O565"/>
    <mergeCell ref="A566:A573"/>
    <mergeCell ref="B566:B573"/>
    <mergeCell ref="C566:C573"/>
    <mergeCell ref="D566:D573"/>
    <mergeCell ref="E566:E573"/>
    <mergeCell ref="L566:L573"/>
    <mergeCell ref="M566:M573"/>
    <mergeCell ref="N566:N573"/>
    <mergeCell ref="O566:O573"/>
    <mergeCell ref="A574:A583"/>
    <mergeCell ref="B574:B583"/>
    <mergeCell ref="C574:C583"/>
    <mergeCell ref="D574:D583"/>
    <mergeCell ref="E574:E583"/>
    <mergeCell ref="L574:L583"/>
    <mergeCell ref="M574:M583"/>
    <mergeCell ref="N574:N583"/>
    <mergeCell ref="O574:O583"/>
    <mergeCell ref="A584:A595"/>
    <mergeCell ref="B584:B595"/>
    <mergeCell ref="C584:C595"/>
    <mergeCell ref="D584:D595"/>
    <mergeCell ref="E584:E595"/>
    <mergeCell ref="L584:L595"/>
    <mergeCell ref="M584:M595"/>
    <mergeCell ref="N584:N595"/>
    <mergeCell ref="O584:O595"/>
    <mergeCell ref="A596:A604"/>
    <mergeCell ref="B596:B604"/>
    <mergeCell ref="C596:C604"/>
    <mergeCell ref="D596:D604"/>
    <mergeCell ref="E596:E604"/>
    <mergeCell ref="L596:L604"/>
    <mergeCell ref="M596:M604"/>
    <mergeCell ref="N596:N604"/>
    <mergeCell ref="O596:O604"/>
    <mergeCell ref="A605:A613"/>
    <mergeCell ref="B605:B613"/>
    <mergeCell ref="C605:C613"/>
    <mergeCell ref="D605:D613"/>
    <mergeCell ref="E605:E613"/>
    <mergeCell ref="L605:L613"/>
    <mergeCell ref="M605:M613"/>
    <mergeCell ref="N605:N613"/>
    <mergeCell ref="O605:O613"/>
    <mergeCell ref="A614:A622"/>
    <mergeCell ref="B614:B622"/>
    <mergeCell ref="C614:C622"/>
    <mergeCell ref="D614:D622"/>
    <mergeCell ref="E614:E622"/>
    <mergeCell ref="L614:L622"/>
    <mergeCell ref="M614:M622"/>
    <mergeCell ref="N614:N622"/>
    <mergeCell ref="O614:O622"/>
    <mergeCell ref="A623:A630"/>
    <mergeCell ref="B623:B630"/>
    <mergeCell ref="C623:C630"/>
    <mergeCell ref="D623:D630"/>
    <mergeCell ref="E623:E630"/>
    <mergeCell ref="L623:L630"/>
    <mergeCell ref="M623:M630"/>
    <mergeCell ref="N623:N630"/>
    <mergeCell ref="O623:O630"/>
    <mergeCell ref="A631:A639"/>
    <mergeCell ref="B631:B639"/>
    <mergeCell ref="C631:C639"/>
    <mergeCell ref="D631:D639"/>
    <mergeCell ref="E631:E639"/>
    <mergeCell ref="L631:L639"/>
    <mergeCell ref="M631:M639"/>
    <mergeCell ref="N631:N639"/>
    <mergeCell ref="O631:O639"/>
    <mergeCell ref="A640:A647"/>
    <mergeCell ref="B640:B647"/>
    <mergeCell ref="C640:C647"/>
    <mergeCell ref="D640:D647"/>
    <mergeCell ref="E640:E647"/>
    <mergeCell ref="L640:L647"/>
    <mergeCell ref="M640:M647"/>
    <mergeCell ref="N640:N647"/>
    <mergeCell ref="O640:O647"/>
    <mergeCell ref="A648:A655"/>
    <mergeCell ref="B648:B655"/>
    <mergeCell ref="C648:C655"/>
    <mergeCell ref="D648:D655"/>
    <mergeCell ref="E648:E655"/>
    <mergeCell ref="L648:L655"/>
    <mergeCell ref="M648:M655"/>
    <mergeCell ref="N648:N655"/>
    <mergeCell ref="O648:O655"/>
    <mergeCell ref="A656:A664"/>
    <mergeCell ref="B656:B664"/>
    <mergeCell ref="C656:C664"/>
    <mergeCell ref="D656:D664"/>
    <mergeCell ref="E656:E664"/>
    <mergeCell ref="L656:L664"/>
    <mergeCell ref="M656:M664"/>
    <mergeCell ref="N656:N664"/>
    <mergeCell ref="O656:O664"/>
    <mergeCell ref="A665:A670"/>
    <mergeCell ref="B665:B670"/>
    <mergeCell ref="C665:C670"/>
    <mergeCell ref="D665:D670"/>
    <mergeCell ref="E665:E670"/>
    <mergeCell ref="L665:L670"/>
    <mergeCell ref="M665:M670"/>
    <mergeCell ref="N665:N670"/>
    <mergeCell ref="O665:O670"/>
    <mergeCell ref="A671:A677"/>
    <mergeCell ref="B671:B677"/>
    <mergeCell ref="C671:C677"/>
    <mergeCell ref="D671:D677"/>
    <mergeCell ref="E671:E677"/>
    <mergeCell ref="L671:L677"/>
    <mergeCell ref="M671:M677"/>
    <mergeCell ref="N671:N677"/>
    <mergeCell ref="O671:O677"/>
    <mergeCell ref="A678:A680"/>
    <mergeCell ref="B678:B680"/>
    <mergeCell ref="C678:C680"/>
    <mergeCell ref="D678:D680"/>
    <mergeCell ref="E678:E680"/>
    <mergeCell ref="L678:L680"/>
    <mergeCell ref="M678:M680"/>
    <mergeCell ref="N678:N680"/>
    <mergeCell ref="O678:O680"/>
    <mergeCell ref="A681:A685"/>
    <mergeCell ref="B681:B685"/>
    <mergeCell ref="C681:C685"/>
    <mergeCell ref="D681:D685"/>
    <mergeCell ref="E681:E685"/>
    <mergeCell ref="L681:L685"/>
    <mergeCell ref="M681:M685"/>
    <mergeCell ref="N681:N685"/>
    <mergeCell ref="O681:O685"/>
    <mergeCell ref="A686:A689"/>
    <mergeCell ref="B686:B689"/>
    <mergeCell ref="C686:C689"/>
    <mergeCell ref="D686:D689"/>
    <mergeCell ref="E686:E689"/>
    <mergeCell ref="L686:L689"/>
    <mergeCell ref="M686:M689"/>
    <mergeCell ref="N686:N689"/>
    <mergeCell ref="O686:O689"/>
    <mergeCell ref="A690:A693"/>
    <mergeCell ref="B690:B693"/>
    <mergeCell ref="C690:C693"/>
    <mergeCell ref="D690:D693"/>
    <mergeCell ref="E690:E693"/>
    <mergeCell ref="L690:L693"/>
    <mergeCell ref="M690:M693"/>
    <mergeCell ref="N690:N693"/>
    <mergeCell ref="O690:O693"/>
    <mergeCell ref="A694:A697"/>
    <mergeCell ref="B694:B697"/>
    <mergeCell ref="C694:C697"/>
    <mergeCell ref="D694:D697"/>
    <mergeCell ref="E694:E697"/>
    <mergeCell ref="L694:L697"/>
    <mergeCell ref="M694:M697"/>
    <mergeCell ref="N694:N697"/>
    <mergeCell ref="O694:O697"/>
    <mergeCell ref="A698:A700"/>
    <mergeCell ref="B698:B700"/>
    <mergeCell ref="C698:C700"/>
    <mergeCell ref="D698:D700"/>
    <mergeCell ref="E698:E700"/>
    <mergeCell ref="L698:L700"/>
    <mergeCell ref="M698:M700"/>
    <mergeCell ref="N698:N700"/>
    <mergeCell ref="O698:O700"/>
    <mergeCell ref="A701:A705"/>
    <mergeCell ref="B701:B705"/>
    <mergeCell ref="C701:C705"/>
    <mergeCell ref="D701:D705"/>
    <mergeCell ref="E701:E705"/>
    <mergeCell ref="L701:L705"/>
    <mergeCell ref="M701:M705"/>
    <mergeCell ref="N701:N705"/>
    <mergeCell ref="O701:O705"/>
    <mergeCell ref="A706:A709"/>
    <mergeCell ref="B706:B709"/>
    <mergeCell ref="C706:C709"/>
    <mergeCell ref="D706:D709"/>
    <mergeCell ref="E706:E709"/>
    <mergeCell ref="L706:L709"/>
    <mergeCell ref="M706:M709"/>
    <mergeCell ref="N706:N709"/>
    <mergeCell ref="O706:O709"/>
    <mergeCell ref="A710:A712"/>
    <mergeCell ref="B710:B712"/>
    <mergeCell ref="C710:C712"/>
    <mergeCell ref="D710:D712"/>
    <mergeCell ref="E710:E712"/>
    <mergeCell ref="L710:L712"/>
    <mergeCell ref="M710:M712"/>
    <mergeCell ref="N710:N712"/>
    <mergeCell ref="O710:O712"/>
    <mergeCell ref="A713:A714"/>
    <mergeCell ref="B713:B714"/>
    <mergeCell ref="C713:C714"/>
    <mergeCell ref="D713:D714"/>
    <mergeCell ref="E713:E714"/>
    <mergeCell ref="L713:L714"/>
    <mergeCell ref="M713:M714"/>
    <mergeCell ref="N713:N714"/>
    <mergeCell ref="O713:O714"/>
    <mergeCell ref="A715:A718"/>
    <mergeCell ref="B715:B718"/>
    <mergeCell ref="C715:C718"/>
    <mergeCell ref="D715:D718"/>
    <mergeCell ref="E715:E718"/>
    <mergeCell ref="L715:L718"/>
    <mergeCell ref="M715:M718"/>
    <mergeCell ref="N715:N718"/>
    <mergeCell ref="O715:O718"/>
    <mergeCell ref="A719:A720"/>
    <mergeCell ref="B719:B720"/>
    <mergeCell ref="C719:C720"/>
    <mergeCell ref="D719:D720"/>
    <mergeCell ref="E719:E720"/>
    <mergeCell ref="L719:L720"/>
    <mergeCell ref="M719:M720"/>
    <mergeCell ref="N719:N720"/>
    <mergeCell ref="O719:O720"/>
    <mergeCell ref="A721:A722"/>
    <mergeCell ref="B721:B722"/>
    <mergeCell ref="C721:C722"/>
    <mergeCell ref="D721:D722"/>
    <mergeCell ref="E721:E722"/>
    <mergeCell ref="L721:L722"/>
    <mergeCell ref="M721:M722"/>
    <mergeCell ref="N721:N722"/>
    <mergeCell ref="O721:O722"/>
    <mergeCell ref="A723:A726"/>
    <mergeCell ref="B723:B726"/>
    <mergeCell ref="C723:C726"/>
    <mergeCell ref="D723:D726"/>
    <mergeCell ref="E723:E726"/>
    <mergeCell ref="L723:L726"/>
    <mergeCell ref="M723:M726"/>
    <mergeCell ref="N723:N726"/>
    <mergeCell ref="O723:O726"/>
    <mergeCell ref="A727:A729"/>
    <mergeCell ref="B727:B729"/>
    <mergeCell ref="C727:C729"/>
    <mergeCell ref="D727:D729"/>
    <mergeCell ref="E727:E729"/>
    <mergeCell ref="L727:L729"/>
    <mergeCell ref="M727:M729"/>
    <mergeCell ref="N727:N729"/>
    <mergeCell ref="O727:O729"/>
    <mergeCell ref="A730:A733"/>
    <mergeCell ref="B730:B733"/>
    <mergeCell ref="C730:C733"/>
    <mergeCell ref="D730:D733"/>
    <mergeCell ref="E730:E733"/>
    <mergeCell ref="L730:L733"/>
    <mergeCell ref="M730:M733"/>
    <mergeCell ref="N730:N733"/>
    <mergeCell ref="O730:O733"/>
    <mergeCell ref="A734:A738"/>
    <mergeCell ref="B734:B738"/>
    <mergeCell ref="C734:C738"/>
    <mergeCell ref="D734:D738"/>
    <mergeCell ref="E734:E738"/>
    <mergeCell ref="L734:L738"/>
    <mergeCell ref="M734:M738"/>
    <mergeCell ref="N734:N738"/>
    <mergeCell ref="O734:O738"/>
    <mergeCell ref="A739:A742"/>
    <mergeCell ref="B739:B742"/>
    <mergeCell ref="C739:C742"/>
    <mergeCell ref="D739:D742"/>
    <mergeCell ref="E739:E742"/>
    <mergeCell ref="L739:L742"/>
    <mergeCell ref="M739:M742"/>
    <mergeCell ref="N739:N742"/>
    <mergeCell ref="O739:O742"/>
    <mergeCell ref="A743:A744"/>
    <mergeCell ref="B743:B744"/>
    <mergeCell ref="C743:C744"/>
    <mergeCell ref="D743:D744"/>
    <mergeCell ref="E743:E744"/>
    <mergeCell ref="L743:L744"/>
    <mergeCell ref="M743:M744"/>
    <mergeCell ref="N743:N744"/>
    <mergeCell ref="O743:O744"/>
    <mergeCell ref="A745:A749"/>
    <mergeCell ref="B745:B749"/>
    <mergeCell ref="C745:C749"/>
    <mergeCell ref="D745:D749"/>
    <mergeCell ref="E745:E749"/>
    <mergeCell ref="L745:L749"/>
    <mergeCell ref="M745:M749"/>
    <mergeCell ref="N745:N749"/>
    <mergeCell ref="O745:O749"/>
    <mergeCell ref="A750:A753"/>
    <mergeCell ref="B750:B753"/>
    <mergeCell ref="C750:C753"/>
    <mergeCell ref="D750:D753"/>
    <mergeCell ref="E750:E753"/>
    <mergeCell ref="L750:L753"/>
    <mergeCell ref="M750:M753"/>
    <mergeCell ref="N750:N753"/>
    <mergeCell ref="O750:O753"/>
    <mergeCell ref="A801:A802"/>
    <mergeCell ref="B801:B802"/>
    <mergeCell ref="C801:C802"/>
    <mergeCell ref="D801:D802"/>
    <mergeCell ref="E801:E802"/>
    <mergeCell ref="L801:L802"/>
    <mergeCell ref="M801:M802"/>
    <mergeCell ref="N801:N802"/>
    <mergeCell ref="O801:O802"/>
    <mergeCell ref="A817:A818"/>
    <mergeCell ref="B817:B818"/>
    <mergeCell ref="C817:C818"/>
    <mergeCell ref="D817:D818"/>
    <mergeCell ref="E817:E818"/>
    <mergeCell ref="L817:L818"/>
    <mergeCell ref="M817:M818"/>
    <mergeCell ref="N817:N818"/>
    <mergeCell ref="O817:O818"/>
    <mergeCell ref="A824:A825"/>
    <mergeCell ref="B824:B825"/>
    <mergeCell ref="C824:C825"/>
    <mergeCell ref="D824:D825"/>
    <mergeCell ref="E824:E825"/>
    <mergeCell ref="L824:L825"/>
    <mergeCell ref="M824:M825"/>
    <mergeCell ref="N824:N825"/>
    <mergeCell ref="O824:O825"/>
    <mergeCell ref="A855:A856"/>
    <mergeCell ref="B855:B856"/>
    <mergeCell ref="C855:C856"/>
    <mergeCell ref="D855:D856"/>
    <mergeCell ref="E855:E856"/>
    <mergeCell ref="L855:L856"/>
    <mergeCell ref="M855:M856"/>
    <mergeCell ref="N855:N856"/>
    <mergeCell ref="O855:O856"/>
    <mergeCell ref="A858:A859"/>
    <mergeCell ref="B858:B859"/>
    <mergeCell ref="C858:C859"/>
    <mergeCell ref="D858:D859"/>
    <mergeCell ref="E858:E859"/>
    <mergeCell ref="L858:L859"/>
    <mergeCell ref="M858:M859"/>
    <mergeCell ref="N858:N859"/>
    <mergeCell ref="O858:O859"/>
    <mergeCell ref="A870:A872"/>
    <mergeCell ref="B870:B872"/>
    <mergeCell ref="C870:C872"/>
    <mergeCell ref="D870:D872"/>
    <mergeCell ref="E870:E872"/>
    <mergeCell ref="L870:L872"/>
    <mergeCell ref="M870:M872"/>
    <mergeCell ref="N870:N872"/>
    <mergeCell ref="O870:O872"/>
    <mergeCell ref="A873:A874"/>
    <mergeCell ref="B873:B874"/>
    <mergeCell ref="C873:C874"/>
    <mergeCell ref="D873:D874"/>
    <mergeCell ref="E873:E874"/>
    <mergeCell ref="L873:L874"/>
    <mergeCell ref="M873:M874"/>
    <mergeCell ref="N873:N874"/>
    <mergeCell ref="O873:O874"/>
    <mergeCell ref="A875:A877"/>
    <mergeCell ref="B875:B877"/>
    <mergeCell ref="C875:C877"/>
    <mergeCell ref="D875:D877"/>
    <mergeCell ref="E875:E877"/>
    <mergeCell ref="L875:L877"/>
    <mergeCell ref="M875:M877"/>
    <mergeCell ref="N875:N877"/>
    <mergeCell ref="O875:O877"/>
    <mergeCell ref="A878:A879"/>
    <mergeCell ref="B878:B879"/>
    <mergeCell ref="C878:C879"/>
    <mergeCell ref="D878:D879"/>
    <mergeCell ref="E878:E879"/>
    <mergeCell ref="L878:L879"/>
    <mergeCell ref="M878:M879"/>
    <mergeCell ref="N878:N879"/>
    <mergeCell ref="O878:O879"/>
    <mergeCell ref="A880:A882"/>
    <mergeCell ref="B880:B882"/>
    <mergeCell ref="C880:C882"/>
    <mergeCell ref="D880:D882"/>
    <mergeCell ref="E880:E882"/>
    <mergeCell ref="L880:L882"/>
    <mergeCell ref="M880:M882"/>
    <mergeCell ref="N880:N882"/>
    <mergeCell ref="O880:O882"/>
    <mergeCell ref="A883:A884"/>
    <mergeCell ref="B883:B884"/>
    <mergeCell ref="C883:C884"/>
    <mergeCell ref="D883:D884"/>
    <mergeCell ref="E883:E884"/>
    <mergeCell ref="L883:L884"/>
    <mergeCell ref="M883:M884"/>
    <mergeCell ref="N883:N884"/>
    <mergeCell ref="O883:O884"/>
    <mergeCell ref="A885:A886"/>
    <mergeCell ref="B885:B886"/>
    <mergeCell ref="C885:C886"/>
    <mergeCell ref="D885:D886"/>
    <mergeCell ref="E885:E887"/>
    <mergeCell ref="L885:L886"/>
    <mergeCell ref="M885:M886"/>
    <mergeCell ref="N885:N886"/>
    <mergeCell ref="O885:O886"/>
    <mergeCell ref="A888:A889"/>
    <mergeCell ref="B888:B889"/>
    <mergeCell ref="C888:C889"/>
    <mergeCell ref="D888:D889"/>
    <mergeCell ref="E888:E889"/>
    <mergeCell ref="L888:L889"/>
    <mergeCell ref="M888:M889"/>
    <mergeCell ref="N888:N889"/>
    <mergeCell ref="O888:O889"/>
    <mergeCell ref="A890:A893"/>
    <mergeCell ref="B890:B893"/>
    <mergeCell ref="C890:C893"/>
    <mergeCell ref="D890:D893"/>
    <mergeCell ref="E890:E893"/>
    <mergeCell ref="L890:L893"/>
    <mergeCell ref="M890:M893"/>
    <mergeCell ref="N890:N893"/>
    <mergeCell ref="O890:O893"/>
    <mergeCell ref="A894:A896"/>
    <mergeCell ref="B894:B896"/>
    <mergeCell ref="C894:C896"/>
    <mergeCell ref="D894:D896"/>
    <mergeCell ref="E894:E896"/>
    <mergeCell ref="L894:L896"/>
    <mergeCell ref="M894:M896"/>
    <mergeCell ref="N894:N896"/>
    <mergeCell ref="O894:O896"/>
    <mergeCell ref="A897:A898"/>
    <mergeCell ref="B897:B898"/>
    <mergeCell ref="C897:C898"/>
    <mergeCell ref="D897:D898"/>
    <mergeCell ref="E897:E898"/>
    <mergeCell ref="L897:L898"/>
    <mergeCell ref="M897:M898"/>
    <mergeCell ref="N897:N898"/>
    <mergeCell ref="O897:O898"/>
    <mergeCell ref="A899:A901"/>
    <mergeCell ref="B899:B901"/>
    <mergeCell ref="C899:C901"/>
    <mergeCell ref="D899:D901"/>
    <mergeCell ref="E899:E901"/>
    <mergeCell ref="L899:L901"/>
    <mergeCell ref="M899:M901"/>
    <mergeCell ref="N899:N901"/>
    <mergeCell ref="O899:O901"/>
    <mergeCell ref="A902:A903"/>
    <mergeCell ref="B902:B903"/>
    <mergeCell ref="C902:C903"/>
    <mergeCell ref="D902:D903"/>
    <mergeCell ref="E902:E903"/>
    <mergeCell ref="L902:L903"/>
    <mergeCell ref="M902:M903"/>
    <mergeCell ref="N902:N903"/>
    <mergeCell ref="O902:O903"/>
    <mergeCell ref="A904:A905"/>
    <mergeCell ref="B904:B905"/>
    <mergeCell ref="C904:C905"/>
    <mergeCell ref="D904:D905"/>
    <mergeCell ref="E904:E905"/>
    <mergeCell ref="L904:L905"/>
    <mergeCell ref="M904:M905"/>
    <mergeCell ref="N904:N905"/>
    <mergeCell ref="O904:O905"/>
    <mergeCell ref="A907:A908"/>
    <mergeCell ref="B907:B908"/>
    <mergeCell ref="C907:C908"/>
    <mergeCell ref="D907:D908"/>
    <mergeCell ref="E907:E908"/>
    <mergeCell ref="L907:L908"/>
    <mergeCell ref="M907:M908"/>
    <mergeCell ref="N907:N908"/>
    <mergeCell ref="O907:O908"/>
    <mergeCell ref="A909:A910"/>
    <mergeCell ref="B909:B910"/>
    <mergeCell ref="C909:C910"/>
    <mergeCell ref="D909:D910"/>
    <mergeCell ref="E909:E910"/>
    <mergeCell ref="L909:L910"/>
    <mergeCell ref="M909:M910"/>
    <mergeCell ref="N909:N910"/>
    <mergeCell ref="O909:O910"/>
    <mergeCell ref="A911:A912"/>
    <mergeCell ref="B911:B912"/>
    <mergeCell ref="C911:C912"/>
    <mergeCell ref="D911:D912"/>
    <mergeCell ref="E911:E912"/>
    <mergeCell ref="L911:L912"/>
    <mergeCell ref="M911:M912"/>
    <mergeCell ref="N911:N912"/>
    <mergeCell ref="O911:O912"/>
    <mergeCell ref="A913:A914"/>
    <mergeCell ref="B913:B914"/>
    <mergeCell ref="C913:C914"/>
    <mergeCell ref="D913:D914"/>
    <mergeCell ref="E913:E914"/>
    <mergeCell ref="L913:L914"/>
    <mergeCell ref="M913:M914"/>
    <mergeCell ref="N913:N914"/>
    <mergeCell ref="O913:O914"/>
    <mergeCell ref="A916:A917"/>
    <mergeCell ref="B916:B917"/>
    <mergeCell ref="C916:C917"/>
    <mergeCell ref="D916:D917"/>
    <mergeCell ref="E916:E917"/>
    <mergeCell ref="L916:L917"/>
    <mergeCell ref="M916:M917"/>
    <mergeCell ref="N916:N917"/>
    <mergeCell ref="O916:O917"/>
    <mergeCell ref="A918:A919"/>
    <mergeCell ref="B918:B919"/>
    <mergeCell ref="C918:C919"/>
    <mergeCell ref="D918:D919"/>
    <mergeCell ref="E918:E919"/>
    <mergeCell ref="L918:L919"/>
    <mergeCell ref="M918:M919"/>
    <mergeCell ref="N918:N919"/>
    <mergeCell ref="O918:O919"/>
    <mergeCell ref="A920:A921"/>
    <mergeCell ref="B920:B921"/>
    <mergeCell ref="C920:C921"/>
    <mergeCell ref="D920:D921"/>
    <mergeCell ref="E920:E921"/>
    <mergeCell ref="L920:L921"/>
    <mergeCell ref="M920:M921"/>
    <mergeCell ref="N920:N921"/>
    <mergeCell ref="O920:O921"/>
    <mergeCell ref="A922:A924"/>
    <mergeCell ref="B922:B924"/>
    <mergeCell ref="C922:C924"/>
    <mergeCell ref="D922:D924"/>
    <mergeCell ref="E922:E924"/>
    <mergeCell ref="L922:L924"/>
    <mergeCell ref="M922:M924"/>
    <mergeCell ref="N922:N924"/>
    <mergeCell ref="O922:O924"/>
    <mergeCell ref="A925:A926"/>
    <mergeCell ref="B925:B926"/>
    <mergeCell ref="C925:C926"/>
    <mergeCell ref="D925:D926"/>
    <mergeCell ref="E925:E926"/>
    <mergeCell ref="L925:L926"/>
    <mergeCell ref="M925:M926"/>
    <mergeCell ref="N925:N926"/>
    <mergeCell ref="O925:O926"/>
    <mergeCell ref="A927:A928"/>
    <mergeCell ref="B927:B928"/>
    <mergeCell ref="C927:C928"/>
    <mergeCell ref="D927:D928"/>
    <mergeCell ref="E927:E928"/>
    <mergeCell ref="L927:L928"/>
    <mergeCell ref="M927:M928"/>
    <mergeCell ref="N927:N928"/>
    <mergeCell ref="O927:O928"/>
    <mergeCell ref="A929:A931"/>
    <mergeCell ref="B929:B931"/>
    <mergeCell ref="C929:C931"/>
    <mergeCell ref="D929:D931"/>
    <mergeCell ref="E929:E931"/>
    <mergeCell ref="L929:L931"/>
    <mergeCell ref="M929:M931"/>
    <mergeCell ref="N929:N931"/>
    <mergeCell ref="O929:O931"/>
    <mergeCell ref="A932:A933"/>
    <mergeCell ref="B932:B933"/>
    <mergeCell ref="C932:C933"/>
    <mergeCell ref="D932:D933"/>
    <mergeCell ref="E932:E933"/>
    <mergeCell ref="L932:L933"/>
    <mergeCell ref="M932:M933"/>
    <mergeCell ref="N932:N933"/>
    <mergeCell ref="O932:O933"/>
    <mergeCell ref="A934:A935"/>
    <mergeCell ref="B934:B935"/>
    <mergeCell ref="C934:C935"/>
    <mergeCell ref="D934:D935"/>
    <mergeCell ref="E934:E935"/>
    <mergeCell ref="L934:L935"/>
    <mergeCell ref="M934:M935"/>
    <mergeCell ref="N934:N935"/>
    <mergeCell ref="O934:O935"/>
    <mergeCell ref="A936:A938"/>
    <mergeCell ref="B936:B938"/>
    <mergeCell ref="C936:C938"/>
    <mergeCell ref="D936:D938"/>
    <mergeCell ref="E936:E938"/>
    <mergeCell ref="L936:L938"/>
    <mergeCell ref="M936:M938"/>
    <mergeCell ref="N936:N938"/>
    <mergeCell ref="O936:O938"/>
    <mergeCell ref="A939:A940"/>
    <mergeCell ref="B939:B940"/>
    <mergeCell ref="C939:C940"/>
    <mergeCell ref="D939:D940"/>
    <mergeCell ref="E939:E940"/>
    <mergeCell ref="L939:L940"/>
    <mergeCell ref="M939:M940"/>
    <mergeCell ref="N939:N940"/>
    <mergeCell ref="O939:O940"/>
    <mergeCell ref="A941:A942"/>
    <mergeCell ref="B941:B942"/>
    <mergeCell ref="C941:C942"/>
    <mergeCell ref="D941:D942"/>
    <mergeCell ref="E941:E942"/>
    <mergeCell ref="L941:L942"/>
    <mergeCell ref="M941:M942"/>
    <mergeCell ref="N941:N942"/>
    <mergeCell ref="O941:O942"/>
    <mergeCell ref="A943:A944"/>
    <mergeCell ref="B943:B944"/>
    <mergeCell ref="C943:C944"/>
    <mergeCell ref="D943:D944"/>
    <mergeCell ref="E943:E944"/>
    <mergeCell ref="L943:L944"/>
    <mergeCell ref="M943:M944"/>
    <mergeCell ref="N943:N944"/>
    <mergeCell ref="O943:O944"/>
    <mergeCell ref="A945:A947"/>
    <mergeCell ref="B945:B947"/>
    <mergeCell ref="C945:C947"/>
    <mergeCell ref="D945:D947"/>
    <mergeCell ref="E945:E947"/>
    <mergeCell ref="L945:L947"/>
    <mergeCell ref="M945:M947"/>
    <mergeCell ref="N945:N947"/>
    <mergeCell ref="O945:O947"/>
    <mergeCell ref="A948:A951"/>
    <mergeCell ref="B948:B951"/>
    <mergeCell ref="C948:C951"/>
    <mergeCell ref="D948:D951"/>
    <mergeCell ref="E948:E951"/>
    <mergeCell ref="L948:L951"/>
    <mergeCell ref="M948:M951"/>
    <mergeCell ref="N948:N951"/>
    <mergeCell ref="O948:O951"/>
    <mergeCell ref="A952:A953"/>
    <mergeCell ref="B952:B953"/>
    <mergeCell ref="C952:C953"/>
    <mergeCell ref="D952:D953"/>
    <mergeCell ref="E952:E953"/>
    <mergeCell ref="L952:L953"/>
    <mergeCell ref="M952:M953"/>
    <mergeCell ref="N952:N953"/>
    <mergeCell ref="O952:O953"/>
    <mergeCell ref="M956:M957"/>
    <mergeCell ref="A954:A955"/>
    <mergeCell ref="B954:B955"/>
    <mergeCell ref="C954:C955"/>
    <mergeCell ref="D954:D955"/>
    <mergeCell ref="E954:E955"/>
    <mergeCell ref="L954:L955"/>
    <mergeCell ref="N958:N960"/>
    <mergeCell ref="M954:M955"/>
    <mergeCell ref="N954:N955"/>
    <mergeCell ref="O954:O955"/>
    <mergeCell ref="A956:A957"/>
    <mergeCell ref="B956:B957"/>
    <mergeCell ref="C956:C957"/>
    <mergeCell ref="D956:D957"/>
    <mergeCell ref="E956:E957"/>
    <mergeCell ref="L956:L957"/>
    <mergeCell ref="O961:O962"/>
    <mergeCell ref="N956:N957"/>
    <mergeCell ref="O956:O957"/>
    <mergeCell ref="A958:A960"/>
    <mergeCell ref="B958:B960"/>
    <mergeCell ref="C958:C960"/>
    <mergeCell ref="D958:D960"/>
    <mergeCell ref="E958:E960"/>
    <mergeCell ref="L958:L960"/>
    <mergeCell ref="M958:M960"/>
    <mergeCell ref="O963:O965"/>
    <mergeCell ref="O958:O960"/>
    <mergeCell ref="A961:A962"/>
    <mergeCell ref="B961:B962"/>
    <mergeCell ref="C961:C962"/>
    <mergeCell ref="D961:D962"/>
    <mergeCell ref="E961:E962"/>
    <mergeCell ref="L961:L962"/>
    <mergeCell ref="M961:M962"/>
    <mergeCell ref="N961:N962"/>
    <mergeCell ref="A963:A965"/>
    <mergeCell ref="B963:B965"/>
    <mergeCell ref="C963:C965"/>
    <mergeCell ref="D963:D965"/>
    <mergeCell ref="E963:E965"/>
    <mergeCell ref="L964:L965"/>
    <mergeCell ref="M964:M965"/>
    <mergeCell ref="N964:N965"/>
    <mergeCell ref="A966:A968"/>
    <mergeCell ref="B966:B968"/>
    <mergeCell ref="C966:C968"/>
    <mergeCell ref="D966:D968"/>
    <mergeCell ref="E966:E968"/>
    <mergeCell ref="L966:L968"/>
    <mergeCell ref="M966:M968"/>
    <mergeCell ref="N966:N968"/>
    <mergeCell ref="O966:O968"/>
    <mergeCell ref="A969:A970"/>
    <mergeCell ref="B969:B970"/>
    <mergeCell ref="C969:C970"/>
    <mergeCell ref="D969:D970"/>
    <mergeCell ref="E969:E970"/>
    <mergeCell ref="L969:L970"/>
    <mergeCell ref="M969:M970"/>
    <mergeCell ref="N969:N970"/>
    <mergeCell ref="O969:O970"/>
    <mergeCell ref="A971:A973"/>
    <mergeCell ref="B971:B973"/>
    <mergeCell ref="C971:C973"/>
    <mergeCell ref="D971:D973"/>
    <mergeCell ref="E971:E973"/>
    <mergeCell ref="L971:L973"/>
    <mergeCell ref="M971:M973"/>
    <mergeCell ref="N971:N973"/>
    <mergeCell ref="O971:O973"/>
    <mergeCell ref="A974:A975"/>
    <mergeCell ref="B974:B975"/>
    <mergeCell ref="C974:C975"/>
    <mergeCell ref="D974:D975"/>
    <mergeCell ref="E974:E975"/>
    <mergeCell ref="L974:L975"/>
    <mergeCell ref="M974:M975"/>
    <mergeCell ref="N974:N975"/>
    <mergeCell ref="O974:O975"/>
    <mergeCell ref="A976:A978"/>
    <mergeCell ref="B976:B978"/>
    <mergeCell ref="C976:C978"/>
    <mergeCell ref="D976:D978"/>
    <mergeCell ref="E976:E978"/>
    <mergeCell ref="L976:L978"/>
    <mergeCell ref="M976:M978"/>
    <mergeCell ref="N976:N978"/>
    <mergeCell ref="O976:O978"/>
    <mergeCell ref="A979:A980"/>
    <mergeCell ref="B979:B980"/>
    <mergeCell ref="C979:C980"/>
    <mergeCell ref="D979:D980"/>
    <mergeCell ref="E979:E980"/>
    <mergeCell ref="L979:L980"/>
    <mergeCell ref="M979:M980"/>
    <mergeCell ref="N979:N980"/>
    <mergeCell ref="O979:O980"/>
    <mergeCell ref="A983:A984"/>
    <mergeCell ref="B983:B984"/>
    <mergeCell ref="C983:C984"/>
    <mergeCell ref="D983:D984"/>
    <mergeCell ref="E983:E984"/>
    <mergeCell ref="L983:L984"/>
    <mergeCell ref="M983:M984"/>
    <mergeCell ref="N983:N984"/>
    <mergeCell ref="O983:O984"/>
    <mergeCell ref="A986:A989"/>
    <mergeCell ref="B986:B989"/>
    <mergeCell ref="C986:C989"/>
    <mergeCell ref="D986:D989"/>
    <mergeCell ref="E986:E989"/>
    <mergeCell ref="L986:L989"/>
    <mergeCell ref="M986:M989"/>
    <mergeCell ref="N986:N989"/>
    <mergeCell ref="O986:O989"/>
    <mergeCell ref="A990:A991"/>
    <mergeCell ref="B990:B991"/>
    <mergeCell ref="C990:C991"/>
    <mergeCell ref="D990:D991"/>
    <mergeCell ref="E990:E991"/>
    <mergeCell ref="L990:L991"/>
    <mergeCell ref="M990:M991"/>
    <mergeCell ref="N990:N991"/>
    <mergeCell ref="O990:O991"/>
    <mergeCell ref="A992:A993"/>
    <mergeCell ref="B992:B993"/>
    <mergeCell ref="C992:C993"/>
    <mergeCell ref="D992:D993"/>
    <mergeCell ref="E992:E993"/>
    <mergeCell ref="L992:L993"/>
    <mergeCell ref="M992:M993"/>
    <mergeCell ref="N992:N993"/>
    <mergeCell ref="O992:O993"/>
    <mergeCell ref="A994:A996"/>
    <mergeCell ref="B994:B996"/>
    <mergeCell ref="C994:C996"/>
    <mergeCell ref="D994:D996"/>
    <mergeCell ref="E994:E996"/>
    <mergeCell ref="L994:L996"/>
    <mergeCell ref="M994:M996"/>
    <mergeCell ref="N994:N996"/>
    <mergeCell ref="O994:O996"/>
    <mergeCell ref="A997:A998"/>
    <mergeCell ref="B997:B998"/>
    <mergeCell ref="C997:C998"/>
    <mergeCell ref="D997:D998"/>
    <mergeCell ref="E997:E998"/>
    <mergeCell ref="L997:L998"/>
    <mergeCell ref="M997:M998"/>
    <mergeCell ref="N997:N998"/>
    <mergeCell ref="O997:O998"/>
    <mergeCell ref="A999:A1000"/>
    <mergeCell ref="B999:B1000"/>
    <mergeCell ref="C999:C1000"/>
    <mergeCell ref="D999:D1000"/>
    <mergeCell ref="E999:E1000"/>
    <mergeCell ref="L999:L1000"/>
    <mergeCell ref="M999:M1000"/>
    <mergeCell ref="N999:N1000"/>
    <mergeCell ref="O999:O1000"/>
    <mergeCell ref="A1001:A1003"/>
    <mergeCell ref="B1001:B1003"/>
    <mergeCell ref="C1001:C1003"/>
    <mergeCell ref="D1001:D1003"/>
    <mergeCell ref="E1001:E1003"/>
    <mergeCell ref="L1001:L1003"/>
    <mergeCell ref="M1001:M1003"/>
    <mergeCell ref="N1001:N1003"/>
    <mergeCell ref="O1001:O1003"/>
    <mergeCell ref="A1004:A1007"/>
    <mergeCell ref="B1004:B1007"/>
    <mergeCell ref="C1004:C1007"/>
    <mergeCell ref="D1004:D1007"/>
    <mergeCell ref="E1004:E1007"/>
    <mergeCell ref="L1004:L1007"/>
    <mergeCell ref="M1004:M1007"/>
    <mergeCell ref="N1004:N1007"/>
    <mergeCell ref="O1004:O1007"/>
    <mergeCell ref="A1008:A1009"/>
    <mergeCell ref="B1008:B1009"/>
    <mergeCell ref="C1008:C1009"/>
    <mergeCell ref="D1008:D1009"/>
    <mergeCell ref="E1008:E1009"/>
    <mergeCell ref="L1008:L1009"/>
    <mergeCell ref="M1008:M1009"/>
    <mergeCell ref="N1008:N1009"/>
    <mergeCell ref="O1008:O1009"/>
    <mergeCell ref="A1010:A1012"/>
    <mergeCell ref="B1010:B1012"/>
    <mergeCell ref="C1010:C1012"/>
    <mergeCell ref="D1010:D1012"/>
    <mergeCell ref="E1010:E1012"/>
    <mergeCell ref="L1010:L1012"/>
    <mergeCell ref="M1010:M1012"/>
    <mergeCell ref="N1010:N1012"/>
    <mergeCell ref="O1010:O1012"/>
    <mergeCell ref="A1014:A1015"/>
    <mergeCell ref="B1014:B1015"/>
    <mergeCell ref="C1014:C1015"/>
    <mergeCell ref="D1014:D1015"/>
    <mergeCell ref="E1014:E1015"/>
    <mergeCell ref="L1014:L1015"/>
    <mergeCell ref="M1014:M1015"/>
    <mergeCell ref="N1014:N1015"/>
    <mergeCell ref="O1014:O1015"/>
    <mergeCell ref="A1017:A1018"/>
    <mergeCell ref="B1017:B1018"/>
    <mergeCell ref="C1017:C1018"/>
    <mergeCell ref="D1017:D1018"/>
    <mergeCell ref="E1017:E1018"/>
    <mergeCell ref="L1017:L1018"/>
    <mergeCell ref="M1017:M1018"/>
    <mergeCell ref="N1017:N1018"/>
    <mergeCell ref="O1017:O1018"/>
    <mergeCell ref="A1019:A1020"/>
    <mergeCell ref="B1019:B1020"/>
    <mergeCell ref="C1019:C1020"/>
    <mergeCell ref="D1019:D1020"/>
    <mergeCell ref="E1019:E1020"/>
    <mergeCell ref="L1019:L1020"/>
    <mergeCell ref="M1019:M1020"/>
    <mergeCell ref="N1019:N1020"/>
    <mergeCell ref="O1019:O1020"/>
    <mergeCell ref="A1021:A1022"/>
    <mergeCell ref="B1021:B1022"/>
    <mergeCell ref="C1021:C1022"/>
    <mergeCell ref="D1021:D1022"/>
    <mergeCell ref="E1021:E1022"/>
    <mergeCell ref="L1021:L1022"/>
    <mergeCell ref="M1021:M1022"/>
    <mergeCell ref="N1021:N1022"/>
    <mergeCell ref="O1021:O1022"/>
    <mergeCell ref="A1023:A1024"/>
    <mergeCell ref="B1023:B1024"/>
    <mergeCell ref="C1023:C1024"/>
    <mergeCell ref="D1023:D1024"/>
    <mergeCell ref="E1023:E1024"/>
    <mergeCell ref="L1023:L1024"/>
    <mergeCell ref="M1023:M1024"/>
    <mergeCell ref="N1023:N1024"/>
    <mergeCell ref="O1023:O1024"/>
    <mergeCell ref="A1025:A1026"/>
    <mergeCell ref="B1025:B1026"/>
    <mergeCell ref="C1025:C1026"/>
    <mergeCell ref="D1025:D1026"/>
    <mergeCell ref="E1025:E1026"/>
    <mergeCell ref="L1025:L1026"/>
    <mergeCell ref="M1025:M1026"/>
    <mergeCell ref="N1025:N1026"/>
    <mergeCell ref="O1025:O1026"/>
    <mergeCell ref="A1027:A1028"/>
    <mergeCell ref="B1027:B1028"/>
    <mergeCell ref="C1027:C1028"/>
    <mergeCell ref="D1027:D1028"/>
    <mergeCell ref="E1027:E1028"/>
    <mergeCell ref="L1027:L1028"/>
    <mergeCell ref="M1027:M1028"/>
    <mergeCell ref="N1027:N1028"/>
    <mergeCell ref="O1027:O1028"/>
    <mergeCell ref="A1029:A1031"/>
    <mergeCell ref="B1029:B1031"/>
    <mergeCell ref="C1029:C1031"/>
    <mergeCell ref="D1029:D1031"/>
    <mergeCell ref="E1029:E1031"/>
    <mergeCell ref="L1029:L1031"/>
    <mergeCell ref="M1029:M1031"/>
    <mergeCell ref="N1029:N1031"/>
    <mergeCell ref="O1029:O1031"/>
    <mergeCell ref="A1033:A1034"/>
    <mergeCell ref="B1033:B1034"/>
    <mergeCell ref="C1033:C1034"/>
    <mergeCell ref="D1033:D1034"/>
    <mergeCell ref="E1033:E1034"/>
    <mergeCell ref="L1033:L1034"/>
    <mergeCell ref="M1033:M1034"/>
    <mergeCell ref="N1033:N1034"/>
    <mergeCell ref="O1033:O1034"/>
    <mergeCell ref="A1035:A1039"/>
    <mergeCell ref="B1035:B1039"/>
    <mergeCell ref="C1035:C1039"/>
    <mergeCell ref="D1035:D1039"/>
    <mergeCell ref="E1035:E1039"/>
    <mergeCell ref="L1035:L1039"/>
    <mergeCell ref="M1035:M1039"/>
    <mergeCell ref="N1035:N1039"/>
    <mergeCell ref="O1035:O1039"/>
    <mergeCell ref="A1040:A1041"/>
    <mergeCell ref="B1040:B1041"/>
    <mergeCell ref="C1040:C1041"/>
    <mergeCell ref="D1040:D1041"/>
    <mergeCell ref="E1040:E1041"/>
    <mergeCell ref="L1040:L1041"/>
    <mergeCell ref="M1040:M1041"/>
    <mergeCell ref="N1040:N1041"/>
    <mergeCell ref="O1040:O1041"/>
    <mergeCell ref="A1042:A1043"/>
    <mergeCell ref="B1042:B1043"/>
    <mergeCell ref="C1042:C1043"/>
    <mergeCell ref="D1042:D1043"/>
    <mergeCell ref="E1042:E1043"/>
    <mergeCell ref="L1042:L1043"/>
    <mergeCell ref="M1042:M1043"/>
    <mergeCell ref="N1042:N1043"/>
    <mergeCell ref="O1042:O1043"/>
    <mergeCell ref="A1044:A1047"/>
    <mergeCell ref="B1044:B1047"/>
    <mergeCell ref="C1044:C1047"/>
    <mergeCell ref="D1044:D1047"/>
    <mergeCell ref="E1044:E1047"/>
    <mergeCell ref="L1044:L1047"/>
    <mergeCell ref="M1044:M1047"/>
    <mergeCell ref="N1044:N1047"/>
    <mergeCell ref="O1044:O1047"/>
    <mergeCell ref="A1049:A1051"/>
    <mergeCell ref="B1049:B1051"/>
    <mergeCell ref="C1049:C1051"/>
    <mergeCell ref="D1049:D1051"/>
    <mergeCell ref="E1049:E1051"/>
    <mergeCell ref="L1049:L1051"/>
    <mergeCell ref="M1049:M1051"/>
    <mergeCell ref="N1049:N1051"/>
    <mergeCell ref="O1049:O1051"/>
    <mergeCell ref="A1052:A1053"/>
    <mergeCell ref="B1052:B1053"/>
    <mergeCell ref="C1052:C1053"/>
    <mergeCell ref="D1052:D1053"/>
    <mergeCell ref="E1052:E1053"/>
    <mergeCell ref="L1052:L1053"/>
    <mergeCell ref="M1052:M1053"/>
    <mergeCell ref="N1052:N1053"/>
    <mergeCell ref="O1052:O1053"/>
    <mergeCell ref="A1055:A1059"/>
    <mergeCell ref="B1055:B1059"/>
    <mergeCell ref="C1055:C1059"/>
    <mergeCell ref="D1055:D1059"/>
    <mergeCell ref="E1055:E1059"/>
    <mergeCell ref="L1055:L1059"/>
    <mergeCell ref="M1055:M1059"/>
    <mergeCell ref="N1055:N1059"/>
    <mergeCell ref="O1055:O1059"/>
    <mergeCell ref="A1060:A1064"/>
    <mergeCell ref="B1060:B1064"/>
    <mergeCell ref="C1060:C1064"/>
    <mergeCell ref="D1060:D1064"/>
    <mergeCell ref="E1060:E1064"/>
    <mergeCell ref="L1060:L1064"/>
    <mergeCell ref="M1060:M1064"/>
    <mergeCell ref="N1060:N1064"/>
    <mergeCell ref="O1060:O1064"/>
    <mergeCell ref="A1065:A1066"/>
    <mergeCell ref="B1065:B1066"/>
    <mergeCell ref="C1065:C1066"/>
    <mergeCell ref="D1065:D1066"/>
    <mergeCell ref="E1065:E1066"/>
    <mergeCell ref="L1065:L1066"/>
    <mergeCell ref="M1065:M1066"/>
    <mergeCell ref="N1065:N1066"/>
    <mergeCell ref="O1065:O1066"/>
    <mergeCell ref="A1067:A1068"/>
    <mergeCell ref="B1067:B1068"/>
    <mergeCell ref="C1067:C1068"/>
    <mergeCell ref="D1067:D1068"/>
    <mergeCell ref="E1067:E1068"/>
    <mergeCell ref="L1067:L1068"/>
    <mergeCell ref="M1067:M1068"/>
    <mergeCell ref="N1067:N1068"/>
    <mergeCell ref="O1067:O1068"/>
    <mergeCell ref="A1069:A1070"/>
    <mergeCell ref="B1069:B1070"/>
    <mergeCell ref="C1069:C1070"/>
    <mergeCell ref="D1069:D1070"/>
    <mergeCell ref="E1069:E1070"/>
    <mergeCell ref="L1069:L1070"/>
    <mergeCell ref="M1069:M1070"/>
    <mergeCell ref="N1069:N1070"/>
    <mergeCell ref="O1069:O1070"/>
    <mergeCell ref="A1071:A1072"/>
    <mergeCell ref="B1071:B1072"/>
    <mergeCell ref="C1071:C1072"/>
    <mergeCell ref="D1071:D1072"/>
    <mergeCell ref="E1071:E1072"/>
    <mergeCell ref="L1071:L1072"/>
    <mergeCell ref="M1071:M1072"/>
    <mergeCell ref="N1071:N1072"/>
    <mergeCell ref="O1071:O1072"/>
    <mergeCell ref="A1073:A1075"/>
    <mergeCell ref="B1073:B1075"/>
    <mergeCell ref="C1073:C1075"/>
    <mergeCell ref="D1073:D1075"/>
    <mergeCell ref="E1073:E1075"/>
    <mergeCell ref="L1073:L1075"/>
    <mergeCell ref="M1073:M1075"/>
    <mergeCell ref="N1073:N1075"/>
    <mergeCell ref="O1073:O1075"/>
    <mergeCell ref="A1077:A1080"/>
    <mergeCell ref="B1077:B1080"/>
    <mergeCell ref="C1077:C1080"/>
    <mergeCell ref="D1077:D1080"/>
    <mergeCell ref="E1077:E1080"/>
    <mergeCell ref="L1077:L1080"/>
    <mergeCell ref="M1077:M1080"/>
    <mergeCell ref="N1077:N1080"/>
    <mergeCell ref="O1077:O1080"/>
    <mergeCell ref="A1081:A1082"/>
    <mergeCell ref="B1081:B1082"/>
    <mergeCell ref="C1081:C1082"/>
    <mergeCell ref="D1081:D1082"/>
    <mergeCell ref="E1081:E1082"/>
    <mergeCell ref="L1081:L1082"/>
    <mergeCell ref="M1081:M1082"/>
    <mergeCell ref="N1081:N1082"/>
    <mergeCell ref="O1081:O1082"/>
    <mergeCell ref="A1083:A1085"/>
    <mergeCell ref="B1083:B1085"/>
    <mergeCell ref="C1083:C1085"/>
    <mergeCell ref="D1083:D1085"/>
    <mergeCell ref="E1083:E1085"/>
    <mergeCell ref="L1083:L1085"/>
    <mergeCell ref="M1083:M1085"/>
    <mergeCell ref="N1083:N1085"/>
    <mergeCell ref="O1083:O1085"/>
    <mergeCell ref="A1086:A1089"/>
    <mergeCell ref="B1086:B1089"/>
    <mergeCell ref="C1086:C1089"/>
    <mergeCell ref="D1086:D1089"/>
    <mergeCell ref="E1086:E1089"/>
    <mergeCell ref="L1086:L1089"/>
    <mergeCell ref="M1086:M1089"/>
    <mergeCell ref="N1086:N1089"/>
    <mergeCell ref="O1086:O1089"/>
    <mergeCell ref="A1090:A1091"/>
    <mergeCell ref="B1090:B1091"/>
    <mergeCell ref="C1090:C1091"/>
    <mergeCell ref="D1090:D1091"/>
    <mergeCell ref="E1090:E1091"/>
    <mergeCell ref="L1090:L1091"/>
    <mergeCell ref="M1090:M1091"/>
    <mergeCell ref="N1090:N1091"/>
    <mergeCell ref="O1090:O1091"/>
    <mergeCell ref="A1092:A1095"/>
    <mergeCell ref="B1092:B1095"/>
    <mergeCell ref="C1092:C1095"/>
    <mergeCell ref="D1092:D1095"/>
    <mergeCell ref="E1092:E1095"/>
    <mergeCell ref="L1092:L1095"/>
    <mergeCell ref="M1092:M1095"/>
    <mergeCell ref="N1092:N1095"/>
    <mergeCell ref="O1092:O1095"/>
    <mergeCell ref="A1096:A1097"/>
    <mergeCell ref="B1096:B1097"/>
    <mergeCell ref="C1096:C1097"/>
    <mergeCell ref="D1096:D1097"/>
    <mergeCell ref="E1096:E1097"/>
    <mergeCell ref="L1096:L1097"/>
    <mergeCell ref="M1096:M1097"/>
    <mergeCell ref="N1096:N1097"/>
    <mergeCell ref="O1096:O1097"/>
    <mergeCell ref="A1098:A1099"/>
    <mergeCell ref="B1098:B1099"/>
    <mergeCell ref="C1098:C1099"/>
    <mergeCell ref="D1098:D1099"/>
    <mergeCell ref="E1098:E1099"/>
    <mergeCell ref="L1098:L1099"/>
    <mergeCell ref="M1098:M1099"/>
    <mergeCell ref="N1098:N1099"/>
    <mergeCell ref="O1098:O1099"/>
    <mergeCell ref="A1101:A1103"/>
    <mergeCell ref="B1101:B1103"/>
    <mergeCell ref="C1101:C1103"/>
    <mergeCell ref="D1101:D1103"/>
    <mergeCell ref="E1101:E1103"/>
    <mergeCell ref="L1101:L1103"/>
    <mergeCell ref="M1101:M1103"/>
    <mergeCell ref="N1101:N1103"/>
    <mergeCell ref="O1101:O1103"/>
    <mergeCell ref="A1104:A1105"/>
    <mergeCell ref="B1104:B1105"/>
    <mergeCell ref="C1104:C1105"/>
    <mergeCell ref="D1104:D1105"/>
    <mergeCell ref="E1104:E1105"/>
    <mergeCell ref="L1104:L1105"/>
    <mergeCell ref="M1104:M1105"/>
    <mergeCell ref="N1104:N1105"/>
    <mergeCell ref="O1104:O1105"/>
    <mergeCell ref="A1106:A1107"/>
    <mergeCell ref="B1106:B1107"/>
    <mergeCell ref="C1106:C1107"/>
    <mergeCell ref="D1106:D1107"/>
    <mergeCell ref="E1106:E1107"/>
    <mergeCell ref="L1106:L1107"/>
    <mergeCell ref="M1106:M1107"/>
    <mergeCell ref="N1106:N1107"/>
    <mergeCell ref="O1106:O1107"/>
    <mergeCell ref="A1108:A1109"/>
    <mergeCell ref="B1108:B1109"/>
    <mergeCell ref="C1108:C1109"/>
    <mergeCell ref="D1108:D1109"/>
    <mergeCell ref="E1108:E1109"/>
    <mergeCell ref="L1108:L1109"/>
    <mergeCell ref="M1108:M1109"/>
    <mergeCell ref="N1108:N1109"/>
    <mergeCell ref="O1108:O1109"/>
    <mergeCell ref="A1110:A1111"/>
    <mergeCell ref="B1110:B1111"/>
    <mergeCell ref="C1110:C1111"/>
    <mergeCell ref="D1110:D1111"/>
    <mergeCell ref="E1110:E1111"/>
    <mergeCell ref="L1110:L1111"/>
    <mergeCell ref="M1110:M1111"/>
    <mergeCell ref="N1110:N1111"/>
    <mergeCell ref="O1110:O1111"/>
    <mergeCell ref="A1112:A1114"/>
    <mergeCell ref="B1112:B1114"/>
    <mergeCell ref="C1112:C1114"/>
    <mergeCell ref="D1112:D1114"/>
    <mergeCell ref="E1112:E1114"/>
    <mergeCell ref="L1112:L1114"/>
    <mergeCell ref="M1112:M1114"/>
    <mergeCell ref="N1112:N1114"/>
    <mergeCell ref="O1112:O1114"/>
    <mergeCell ref="A1115:A1116"/>
    <mergeCell ref="B1115:B1116"/>
    <mergeCell ref="C1115:C1116"/>
    <mergeCell ref="D1115:D1116"/>
    <mergeCell ref="E1115:E1116"/>
    <mergeCell ref="L1115:L1116"/>
    <mergeCell ref="M1115:M1116"/>
    <mergeCell ref="N1115:N1116"/>
    <mergeCell ref="O1115:O1116"/>
    <mergeCell ref="A1117:A1118"/>
    <mergeCell ref="B1117:B1118"/>
    <mergeCell ref="C1117:C1118"/>
    <mergeCell ref="D1117:D1118"/>
    <mergeCell ref="E1117:E1118"/>
    <mergeCell ref="L1117:L1118"/>
    <mergeCell ref="M1117:M1118"/>
    <mergeCell ref="N1117:N1118"/>
    <mergeCell ref="O1117:O1118"/>
    <mergeCell ref="A1119:A1121"/>
    <mergeCell ref="B1119:B1121"/>
    <mergeCell ref="C1119:C1121"/>
    <mergeCell ref="D1119:D1121"/>
    <mergeCell ref="E1119:E1121"/>
    <mergeCell ref="L1119:L1121"/>
    <mergeCell ref="M1119:M1121"/>
    <mergeCell ref="N1119:N1121"/>
    <mergeCell ref="O1119:O1121"/>
    <mergeCell ref="A1122:A1124"/>
    <mergeCell ref="B1122:B1124"/>
    <mergeCell ref="C1122:C1124"/>
    <mergeCell ref="D1122:D1124"/>
    <mergeCell ref="E1122:E1124"/>
    <mergeCell ref="L1122:L1124"/>
    <mergeCell ref="M1122:M1124"/>
    <mergeCell ref="N1122:N1124"/>
    <mergeCell ref="O1122:O1124"/>
    <mergeCell ref="A1125:A1127"/>
    <mergeCell ref="B1125:B1127"/>
    <mergeCell ref="C1125:C1127"/>
    <mergeCell ref="D1125:D1127"/>
    <mergeCell ref="E1125:E1127"/>
    <mergeCell ref="L1125:L1127"/>
    <mergeCell ref="M1125:M1127"/>
    <mergeCell ref="N1125:N1127"/>
    <mergeCell ref="O1125:O1127"/>
    <mergeCell ref="A1128:A1129"/>
    <mergeCell ref="B1128:B1129"/>
    <mergeCell ref="C1128:C1129"/>
    <mergeCell ref="D1128:D1129"/>
    <mergeCell ref="E1128:E1129"/>
    <mergeCell ref="L1128:L1129"/>
    <mergeCell ref="M1128:M1129"/>
    <mergeCell ref="N1128:N1129"/>
    <mergeCell ref="O1128:O1129"/>
    <mergeCell ref="A1130:A1131"/>
    <mergeCell ref="B1130:B1131"/>
    <mergeCell ref="C1130:C1131"/>
    <mergeCell ref="D1130:D1131"/>
    <mergeCell ref="E1130:E1131"/>
    <mergeCell ref="L1130:L1131"/>
    <mergeCell ref="M1130:M1131"/>
    <mergeCell ref="N1130:N1131"/>
    <mergeCell ref="O1130:O1131"/>
    <mergeCell ref="A1132:A1134"/>
    <mergeCell ref="B1132:B1134"/>
    <mergeCell ref="C1132:C1134"/>
    <mergeCell ref="D1132:D1134"/>
    <mergeCell ref="E1132:E1134"/>
    <mergeCell ref="L1132:L1134"/>
    <mergeCell ref="M1132:M1134"/>
    <mergeCell ref="N1132:N1134"/>
    <mergeCell ref="O1132:O1134"/>
    <mergeCell ref="A1135:A1138"/>
    <mergeCell ref="B1135:B1138"/>
    <mergeCell ref="C1135:C1138"/>
    <mergeCell ref="D1135:D1138"/>
    <mergeCell ref="E1135:E1138"/>
    <mergeCell ref="L1135:L1138"/>
    <mergeCell ref="M1135:M1138"/>
    <mergeCell ref="N1135:N1138"/>
    <mergeCell ref="O1135:O1138"/>
    <mergeCell ref="A1139:A1140"/>
    <mergeCell ref="B1139:B1140"/>
    <mergeCell ref="C1139:C1140"/>
    <mergeCell ref="D1139:D1140"/>
    <mergeCell ref="E1139:E1140"/>
    <mergeCell ref="L1139:L1140"/>
    <mergeCell ref="M1139:M1140"/>
    <mergeCell ref="N1139:N1140"/>
    <mergeCell ref="O1139:O1140"/>
    <mergeCell ref="A1141:A1143"/>
    <mergeCell ref="B1141:B1143"/>
    <mergeCell ref="C1141:C1143"/>
    <mergeCell ref="D1141:D1143"/>
    <mergeCell ref="E1141:E1143"/>
    <mergeCell ref="L1141:L1143"/>
    <mergeCell ref="M1141:M1143"/>
    <mergeCell ref="N1141:N1143"/>
    <mergeCell ref="O1141:O1143"/>
    <mergeCell ref="A1144:A1147"/>
    <mergeCell ref="B1144:B1147"/>
    <mergeCell ref="C1144:C1147"/>
    <mergeCell ref="D1144:D1147"/>
    <mergeCell ref="E1144:E1147"/>
    <mergeCell ref="L1144:L1147"/>
    <mergeCell ref="M1144:M1147"/>
    <mergeCell ref="N1144:N1147"/>
    <mergeCell ref="O1144:O1147"/>
    <mergeCell ref="A1148:A1150"/>
    <mergeCell ref="B1148:B1150"/>
    <mergeCell ref="C1148:C1150"/>
    <mergeCell ref="D1148:D1150"/>
    <mergeCell ref="E1148:E1150"/>
    <mergeCell ref="L1148:L1150"/>
    <mergeCell ref="M1148:M1150"/>
    <mergeCell ref="N1148:N1150"/>
    <mergeCell ref="O1148:O1150"/>
    <mergeCell ref="A1152:A1153"/>
    <mergeCell ref="B1152:B1153"/>
    <mergeCell ref="C1152:C1153"/>
    <mergeCell ref="D1152:D1153"/>
    <mergeCell ref="E1152:E1153"/>
    <mergeCell ref="L1152:L1153"/>
    <mergeCell ref="M1152:M1153"/>
    <mergeCell ref="N1152:N1153"/>
    <mergeCell ref="O1152:O1153"/>
    <mergeCell ref="A1154:A1156"/>
    <mergeCell ref="B1154:B1156"/>
    <mergeCell ref="C1154:C1156"/>
    <mergeCell ref="D1154:D1156"/>
    <mergeCell ref="E1154:E1156"/>
    <mergeCell ref="L1154:L1156"/>
    <mergeCell ref="M1154:M1156"/>
    <mergeCell ref="N1154:N1156"/>
    <mergeCell ref="O1154:O1156"/>
    <mergeCell ref="A1157:A1159"/>
    <mergeCell ref="B1157:B1159"/>
    <mergeCell ref="C1157:C1159"/>
    <mergeCell ref="D1157:D1159"/>
    <mergeCell ref="E1157:E1159"/>
    <mergeCell ref="L1157:L1159"/>
    <mergeCell ref="M1157:M1159"/>
    <mergeCell ref="N1157:N1159"/>
    <mergeCell ref="O1157:O1159"/>
    <mergeCell ref="A1160:A1162"/>
    <mergeCell ref="B1160:B1162"/>
    <mergeCell ref="C1160:C1162"/>
    <mergeCell ref="D1160:D1162"/>
    <mergeCell ref="E1160:E1162"/>
    <mergeCell ref="L1160:L1162"/>
    <mergeCell ref="M1160:M1162"/>
    <mergeCell ref="N1160:N1162"/>
    <mergeCell ref="O1160:O1162"/>
    <mergeCell ref="A1163:A1164"/>
    <mergeCell ref="B1163:B1164"/>
    <mergeCell ref="C1163:C1164"/>
    <mergeCell ref="D1163:D1164"/>
    <mergeCell ref="E1163:E1164"/>
    <mergeCell ref="L1163:L1164"/>
    <mergeCell ref="M1163:M1164"/>
    <mergeCell ref="N1163:N1164"/>
    <mergeCell ref="O1163:O1164"/>
    <mergeCell ref="A1166:A1167"/>
    <mergeCell ref="B1166:B1167"/>
    <mergeCell ref="C1166:C1167"/>
    <mergeCell ref="D1166:D1167"/>
    <mergeCell ref="E1166:E1167"/>
    <mergeCell ref="L1166:L1167"/>
    <mergeCell ref="M1166:M1167"/>
    <mergeCell ref="N1166:N1167"/>
    <mergeCell ref="O1166:O1167"/>
    <mergeCell ref="A1168:A1170"/>
    <mergeCell ref="B1168:B1170"/>
    <mergeCell ref="C1168:C1170"/>
    <mergeCell ref="D1168:D1170"/>
    <mergeCell ref="E1168:E1170"/>
    <mergeCell ref="L1168:L1170"/>
    <mergeCell ref="M1168:M1170"/>
    <mergeCell ref="N1168:N1170"/>
    <mergeCell ref="O1168:O1170"/>
    <mergeCell ref="A1171:A1172"/>
    <mergeCell ref="B1171:B1172"/>
    <mergeCell ref="C1171:C1172"/>
    <mergeCell ref="D1171:D1172"/>
    <mergeCell ref="E1171:E1172"/>
    <mergeCell ref="L1171:L1172"/>
    <mergeCell ref="M1171:M1172"/>
    <mergeCell ref="N1171:N1172"/>
    <mergeCell ref="O1171:O1172"/>
    <mergeCell ref="A1173:A1174"/>
    <mergeCell ref="B1173:B1174"/>
    <mergeCell ref="C1173:C1174"/>
    <mergeCell ref="D1173:D1174"/>
    <mergeCell ref="E1173:E1174"/>
    <mergeCell ref="L1173:L1174"/>
    <mergeCell ref="M1173:M1174"/>
    <mergeCell ref="N1173:N1174"/>
    <mergeCell ref="O1173:O1174"/>
    <mergeCell ref="A1175:A1176"/>
    <mergeCell ref="B1175:B1176"/>
    <mergeCell ref="C1175:C1176"/>
    <mergeCell ref="D1175:D1176"/>
    <mergeCell ref="E1175:E1176"/>
    <mergeCell ref="L1175:L1176"/>
    <mergeCell ref="M1175:M1176"/>
    <mergeCell ref="N1175:N1176"/>
    <mergeCell ref="O1175:O1176"/>
    <mergeCell ref="A1177:A1178"/>
    <mergeCell ref="B1177:B1178"/>
    <mergeCell ref="C1177:C1178"/>
    <mergeCell ref="D1177:D1178"/>
    <mergeCell ref="E1177:E1178"/>
    <mergeCell ref="L1177:L1178"/>
    <mergeCell ref="M1177:M1178"/>
    <mergeCell ref="N1177:N1178"/>
    <mergeCell ref="O1177:O1178"/>
    <mergeCell ref="A1179:A1183"/>
    <mergeCell ref="B1179:B1183"/>
    <mergeCell ref="C1179:C1183"/>
    <mergeCell ref="D1179:D1183"/>
    <mergeCell ref="E1179:E1183"/>
    <mergeCell ref="L1179:L1183"/>
    <mergeCell ref="M1179:M1183"/>
    <mergeCell ref="N1179:N1183"/>
    <mergeCell ref="O1179:O1183"/>
    <mergeCell ref="A1184:A1185"/>
    <mergeCell ref="B1184:B1185"/>
    <mergeCell ref="C1184:C1185"/>
    <mergeCell ref="D1184:D1185"/>
    <mergeCell ref="E1184:E1185"/>
    <mergeCell ref="L1184:L1185"/>
    <mergeCell ref="M1184:M1185"/>
    <mergeCell ref="N1184:N1185"/>
    <mergeCell ref="O1184:O1185"/>
    <mergeCell ref="A1186:A1187"/>
    <mergeCell ref="B1186:B1187"/>
    <mergeCell ref="C1186:C1187"/>
    <mergeCell ref="D1186:D1187"/>
    <mergeCell ref="E1186:E1187"/>
    <mergeCell ref="L1186:L1187"/>
    <mergeCell ref="M1186:M1187"/>
    <mergeCell ref="N1186:N1187"/>
    <mergeCell ref="O1186:O1187"/>
    <mergeCell ref="A1188:A1189"/>
    <mergeCell ref="B1188:B1189"/>
    <mergeCell ref="C1188:C1189"/>
    <mergeCell ref="D1188:D1189"/>
    <mergeCell ref="E1188:E1189"/>
    <mergeCell ref="L1188:L1189"/>
    <mergeCell ref="M1188:M1189"/>
    <mergeCell ref="N1188:N1189"/>
    <mergeCell ref="O1188:O1189"/>
    <mergeCell ref="A1190:A1191"/>
    <mergeCell ref="B1190:B1191"/>
    <mergeCell ref="C1190:C1191"/>
    <mergeCell ref="D1190:D1191"/>
    <mergeCell ref="E1190:E1191"/>
    <mergeCell ref="L1190:L1191"/>
    <mergeCell ref="M1190:M1191"/>
    <mergeCell ref="N1190:N1191"/>
    <mergeCell ref="O1190:O1191"/>
    <mergeCell ref="A1192:A1193"/>
    <mergeCell ref="B1192:B1193"/>
    <mergeCell ref="C1192:C1193"/>
    <mergeCell ref="D1192:D1193"/>
    <mergeCell ref="E1192:E1193"/>
    <mergeCell ref="L1192:L1193"/>
    <mergeCell ref="M1192:M1193"/>
    <mergeCell ref="N1192:N1193"/>
    <mergeCell ref="O1192:O1193"/>
    <mergeCell ref="A1194:A1196"/>
    <mergeCell ref="B1194:B1196"/>
    <mergeCell ref="C1194:C1196"/>
    <mergeCell ref="D1194:D1196"/>
    <mergeCell ref="E1194:E1196"/>
    <mergeCell ref="L1194:L1196"/>
    <mergeCell ref="M1194:M1196"/>
    <mergeCell ref="N1194:N1196"/>
    <mergeCell ref="O1194:O1196"/>
    <mergeCell ref="A1197:A1199"/>
    <mergeCell ref="B1197:B1199"/>
    <mergeCell ref="C1197:C1199"/>
    <mergeCell ref="D1197:D1199"/>
    <mergeCell ref="E1197:E1199"/>
    <mergeCell ref="L1197:L1199"/>
    <mergeCell ref="M1197:M1199"/>
    <mergeCell ref="N1197:N1199"/>
    <mergeCell ref="O1197:O1199"/>
    <mergeCell ref="A1200:A1202"/>
    <mergeCell ref="B1200:B1202"/>
    <mergeCell ref="C1200:C1202"/>
    <mergeCell ref="D1200:D1202"/>
    <mergeCell ref="E1200:E1202"/>
    <mergeCell ref="L1200:L1202"/>
    <mergeCell ref="M1200:M1202"/>
    <mergeCell ref="N1200:N1202"/>
    <mergeCell ref="O1200:O1202"/>
    <mergeCell ref="A1204:A1205"/>
    <mergeCell ref="B1204:B1205"/>
    <mergeCell ref="C1204:C1205"/>
    <mergeCell ref="D1204:D1205"/>
    <mergeCell ref="E1204:E1205"/>
    <mergeCell ref="L1204:L1205"/>
    <mergeCell ref="M1204:M1205"/>
    <mergeCell ref="N1204:N1205"/>
    <mergeCell ref="O1204:O1205"/>
    <mergeCell ref="A1206:A1208"/>
    <mergeCell ref="B1206:B1208"/>
    <mergeCell ref="C1206:C1208"/>
    <mergeCell ref="D1206:D1208"/>
    <mergeCell ref="E1206:E1208"/>
    <mergeCell ref="L1206:L1208"/>
    <mergeCell ref="M1206:M1208"/>
    <mergeCell ref="N1206:N1208"/>
    <mergeCell ref="O1206:O1208"/>
    <mergeCell ref="A1209:A1211"/>
    <mergeCell ref="B1209:B1211"/>
    <mergeCell ref="C1209:C1211"/>
    <mergeCell ref="D1209:D1211"/>
    <mergeCell ref="E1209:E1211"/>
    <mergeCell ref="L1209:L1211"/>
    <mergeCell ref="M1209:M1211"/>
    <mergeCell ref="N1209:N1211"/>
    <mergeCell ref="O1209:O1211"/>
    <mergeCell ref="A1212:A1213"/>
    <mergeCell ref="B1212:B1213"/>
    <mergeCell ref="C1212:C1213"/>
    <mergeCell ref="D1212:D1213"/>
    <mergeCell ref="E1212:E1213"/>
    <mergeCell ref="L1212:L1213"/>
    <mergeCell ref="M1212:M1213"/>
    <mergeCell ref="N1212:N1213"/>
    <mergeCell ref="O1212:O1213"/>
    <mergeCell ref="A1215:A1216"/>
    <mergeCell ref="B1215:B1216"/>
    <mergeCell ref="C1215:C1216"/>
    <mergeCell ref="D1215:D1216"/>
    <mergeCell ref="E1215:E1216"/>
    <mergeCell ref="M1215:M1216"/>
    <mergeCell ref="N1215:N1216"/>
    <mergeCell ref="O1215:O1216"/>
    <mergeCell ref="A1217:A1218"/>
    <mergeCell ref="B1217:B1218"/>
    <mergeCell ref="C1217:C1218"/>
    <mergeCell ref="D1217:D1218"/>
    <mergeCell ref="E1217:E1218"/>
    <mergeCell ref="L1217:L1218"/>
    <mergeCell ref="M1217:M1218"/>
    <mergeCell ref="N1217:N1218"/>
    <mergeCell ref="O1217:O1218"/>
    <mergeCell ref="A1221:A1224"/>
    <mergeCell ref="B1221:B1224"/>
    <mergeCell ref="C1221:C1224"/>
    <mergeCell ref="D1221:D1224"/>
    <mergeCell ref="E1221:E1224"/>
    <mergeCell ref="L1221:L1224"/>
    <mergeCell ref="M1221:M1224"/>
    <mergeCell ref="N1221:N1224"/>
    <mergeCell ref="O1221:O1224"/>
    <mergeCell ref="A1225:A1226"/>
    <mergeCell ref="B1225:B1226"/>
    <mergeCell ref="C1225:C1226"/>
    <mergeCell ref="D1225:D1226"/>
    <mergeCell ref="E1225:E1226"/>
    <mergeCell ref="L1225:L1226"/>
    <mergeCell ref="M1225:M1226"/>
    <mergeCell ref="N1225:N1226"/>
    <mergeCell ref="O1225:O1226"/>
    <mergeCell ref="A1227:A1228"/>
    <mergeCell ref="B1227:B1228"/>
    <mergeCell ref="C1227:C1228"/>
    <mergeCell ref="D1227:D1228"/>
    <mergeCell ref="E1227:E1228"/>
    <mergeCell ref="L1227:L1228"/>
    <mergeCell ref="M1227:M1228"/>
    <mergeCell ref="N1227:N1228"/>
    <mergeCell ref="O1227:O1228"/>
    <mergeCell ref="A1229:A1230"/>
    <mergeCell ref="B1229:B1230"/>
    <mergeCell ref="C1229:C1230"/>
    <mergeCell ref="D1229:D1230"/>
    <mergeCell ref="E1229:E1230"/>
    <mergeCell ref="L1229:L1230"/>
    <mergeCell ref="M1229:M1230"/>
    <mergeCell ref="N1229:N1230"/>
    <mergeCell ref="O1229:O1230"/>
    <mergeCell ref="A1231:A1232"/>
    <mergeCell ref="B1231:B1232"/>
    <mergeCell ref="C1231:C1232"/>
    <mergeCell ref="D1231:D1232"/>
    <mergeCell ref="E1231:E1232"/>
    <mergeCell ref="L1231:L1232"/>
    <mergeCell ref="M1231:M1232"/>
    <mergeCell ref="N1231:N1232"/>
    <mergeCell ref="O1231:O1232"/>
    <mergeCell ref="A1233:A1234"/>
    <mergeCell ref="B1233:B1234"/>
    <mergeCell ref="C1233:C1234"/>
    <mergeCell ref="D1233:D1234"/>
    <mergeCell ref="E1233:E1234"/>
    <mergeCell ref="L1233:L1234"/>
    <mergeCell ref="M1233:M1234"/>
    <mergeCell ref="N1233:N1234"/>
    <mergeCell ref="O1233:O1234"/>
    <mergeCell ref="A1235:A1237"/>
    <mergeCell ref="B1235:B1237"/>
    <mergeCell ref="C1235:C1237"/>
    <mergeCell ref="D1235:D1237"/>
    <mergeCell ref="E1235:E1237"/>
    <mergeCell ref="L1235:L1237"/>
    <mergeCell ref="M1235:M1237"/>
    <mergeCell ref="N1235:N1237"/>
    <mergeCell ref="O1235:O1237"/>
    <mergeCell ref="A1238:A1240"/>
    <mergeCell ref="B1238:B1240"/>
    <mergeCell ref="C1238:C1240"/>
    <mergeCell ref="D1238:D1240"/>
    <mergeCell ref="E1238:E1240"/>
    <mergeCell ref="L1238:L1240"/>
    <mergeCell ref="M1238:M1240"/>
    <mergeCell ref="N1238:N1240"/>
    <mergeCell ref="O1238:O1240"/>
    <mergeCell ref="A1241:A1244"/>
    <mergeCell ref="B1241:B1244"/>
    <mergeCell ref="C1241:C1244"/>
    <mergeCell ref="D1241:D1244"/>
    <mergeCell ref="E1241:E1244"/>
    <mergeCell ref="L1241:L1244"/>
    <mergeCell ref="M1241:M1244"/>
    <mergeCell ref="N1241:N1244"/>
    <mergeCell ref="O1241:O1244"/>
    <mergeCell ref="A1245:A1246"/>
    <mergeCell ref="B1245:B1246"/>
    <mergeCell ref="C1245:C1246"/>
    <mergeCell ref="D1245:D1246"/>
    <mergeCell ref="E1245:E1246"/>
    <mergeCell ref="L1245:L1246"/>
    <mergeCell ref="M1245:M1246"/>
    <mergeCell ref="N1245:N1246"/>
    <mergeCell ref="O1245:O1246"/>
    <mergeCell ref="A1247:A1248"/>
    <mergeCell ref="B1247:B1248"/>
    <mergeCell ref="C1247:C1248"/>
    <mergeCell ref="D1247:D1248"/>
    <mergeCell ref="E1247:E1248"/>
    <mergeCell ref="L1247:L1248"/>
    <mergeCell ref="M1247:M1248"/>
    <mergeCell ref="N1247:N1248"/>
    <mergeCell ref="O1247:O1248"/>
    <mergeCell ref="A1250:A1252"/>
    <mergeCell ref="B1250:B1252"/>
    <mergeCell ref="C1250:C1252"/>
    <mergeCell ref="D1250:D1252"/>
    <mergeCell ref="E1250:E1252"/>
    <mergeCell ref="L1250:L1252"/>
    <mergeCell ref="M1250:M1252"/>
    <mergeCell ref="N1250:N1252"/>
    <mergeCell ref="O1250:O1252"/>
    <mergeCell ref="A1254:A1255"/>
    <mergeCell ref="B1254:B1255"/>
    <mergeCell ref="C1254:C1255"/>
    <mergeCell ref="D1254:D1255"/>
    <mergeCell ref="E1254:E1255"/>
    <mergeCell ref="L1254:L1255"/>
    <mergeCell ref="M1254:M1255"/>
    <mergeCell ref="N1254:N1255"/>
    <mergeCell ref="O1254:O1255"/>
    <mergeCell ref="A1256:A1259"/>
    <mergeCell ref="B1256:B1259"/>
    <mergeCell ref="C1256:C1259"/>
    <mergeCell ref="D1256:D1259"/>
    <mergeCell ref="E1256:E1259"/>
    <mergeCell ref="L1256:L1259"/>
    <mergeCell ref="M1256:M1259"/>
    <mergeCell ref="N1256:N1259"/>
    <mergeCell ref="O1256:O1259"/>
    <mergeCell ref="A1260:A1262"/>
    <mergeCell ref="B1260:B1262"/>
    <mergeCell ref="C1260:C1262"/>
    <mergeCell ref="D1260:D1262"/>
    <mergeCell ref="E1260:E1262"/>
    <mergeCell ref="L1260:L1262"/>
    <mergeCell ref="M1260:M1262"/>
    <mergeCell ref="N1260:N1262"/>
    <mergeCell ref="O1260:O1262"/>
    <mergeCell ref="A1263:A1265"/>
    <mergeCell ref="B1263:B1265"/>
    <mergeCell ref="C1263:C1265"/>
    <mergeCell ref="D1263:D1265"/>
    <mergeCell ref="E1263:E1265"/>
    <mergeCell ref="L1263:L1265"/>
    <mergeCell ref="M1263:M1265"/>
    <mergeCell ref="N1263:N1265"/>
    <mergeCell ref="O1263:O1265"/>
    <mergeCell ref="A1266:A1267"/>
    <mergeCell ref="B1266:B1267"/>
    <mergeCell ref="C1266:C1267"/>
    <mergeCell ref="D1266:D1267"/>
    <mergeCell ref="E1266:E1267"/>
    <mergeCell ref="L1266:L1267"/>
    <mergeCell ref="M1266:M1267"/>
    <mergeCell ref="N1266:N1267"/>
    <mergeCell ref="O1266:O1267"/>
    <mergeCell ref="P1266:P1267"/>
    <mergeCell ref="A1268:A1269"/>
    <mergeCell ref="B1268:B1269"/>
    <mergeCell ref="C1268:C1269"/>
    <mergeCell ref="D1268:D1269"/>
    <mergeCell ref="E1268:E1269"/>
    <mergeCell ref="L1268:L1269"/>
    <mergeCell ref="M1268:M1269"/>
    <mergeCell ref="N1268:N1269"/>
    <mergeCell ref="O1268:O1269"/>
    <mergeCell ref="P1268:P1269"/>
    <mergeCell ref="A1270:A1271"/>
    <mergeCell ref="B1270:B1271"/>
    <mergeCell ref="C1270:C1271"/>
    <mergeCell ref="D1270:D1271"/>
    <mergeCell ref="E1270:E1271"/>
    <mergeCell ref="L1270:L1271"/>
    <mergeCell ref="M1270:M1271"/>
    <mergeCell ref="N1270:N1271"/>
    <mergeCell ref="O1270:O1271"/>
    <mergeCell ref="P1270:P1271"/>
    <mergeCell ref="A1272:A1274"/>
    <mergeCell ref="B1272:B1274"/>
    <mergeCell ref="C1272:C1274"/>
    <mergeCell ref="D1272:D1274"/>
    <mergeCell ref="E1272:E1274"/>
    <mergeCell ref="L1272:L1274"/>
    <mergeCell ref="M1272:M1274"/>
    <mergeCell ref="N1272:N1274"/>
    <mergeCell ref="O1272:O1274"/>
    <mergeCell ref="P1272:P1274"/>
    <mergeCell ref="A1277:A1278"/>
    <mergeCell ref="B1277:B1278"/>
    <mergeCell ref="C1277:C1278"/>
    <mergeCell ref="D1277:D1278"/>
    <mergeCell ref="E1277:E1278"/>
    <mergeCell ref="L1277:L1278"/>
    <mergeCell ref="M1277:M1278"/>
    <mergeCell ref="N1277:N1278"/>
    <mergeCell ref="O1277:O1278"/>
    <mergeCell ref="P1277:P1278"/>
    <mergeCell ref="A1279:A1280"/>
    <mergeCell ref="B1279:B1280"/>
    <mergeCell ref="C1279:C1280"/>
    <mergeCell ref="D1279:D1280"/>
    <mergeCell ref="E1279:E1280"/>
    <mergeCell ref="L1279:L1280"/>
    <mergeCell ref="M1279:M1280"/>
    <mergeCell ref="N1279:N1280"/>
    <mergeCell ref="O1279:O1280"/>
    <mergeCell ref="P1279:P1280"/>
    <mergeCell ref="A1281:A1282"/>
    <mergeCell ref="B1281:B1282"/>
    <mergeCell ref="C1281:C1282"/>
    <mergeCell ref="D1281:D1282"/>
    <mergeCell ref="E1281:E1282"/>
    <mergeCell ref="L1281:L1282"/>
    <mergeCell ref="M1281:M1282"/>
    <mergeCell ref="N1281:N1282"/>
    <mergeCell ref="O1281:O1282"/>
    <mergeCell ref="P1281:P1282"/>
    <mergeCell ref="A1283:A1284"/>
    <mergeCell ref="B1283:B1284"/>
    <mergeCell ref="C1283:C1284"/>
    <mergeCell ref="D1283:D1284"/>
    <mergeCell ref="E1283:E1284"/>
    <mergeCell ref="L1283:L1284"/>
    <mergeCell ref="M1283:M1284"/>
    <mergeCell ref="N1283:N1284"/>
    <mergeCell ref="O1283:O1284"/>
    <mergeCell ref="P1283:P1284"/>
    <mergeCell ref="A1286:A1287"/>
    <mergeCell ref="B1286:B1287"/>
    <mergeCell ref="C1286:C1287"/>
    <mergeCell ref="D1286:D1287"/>
    <mergeCell ref="E1286:E1287"/>
    <mergeCell ref="L1286:L1287"/>
    <mergeCell ref="M1286:M1287"/>
    <mergeCell ref="N1286:N1287"/>
    <mergeCell ref="O1286:O1287"/>
    <mergeCell ref="P1286:P1287"/>
    <mergeCell ref="A1290:A1291"/>
    <mergeCell ref="B1290:B1291"/>
    <mergeCell ref="C1290:C1291"/>
    <mergeCell ref="D1290:D1291"/>
    <mergeCell ref="E1290:E1291"/>
    <mergeCell ref="L1290:L1291"/>
    <mergeCell ref="M1290:M1291"/>
    <mergeCell ref="N1290:N1291"/>
    <mergeCell ref="O1290:O1291"/>
    <mergeCell ref="P1290:P1291"/>
    <mergeCell ref="A1292:A1293"/>
    <mergeCell ref="B1292:B1293"/>
    <mergeCell ref="C1292:C1293"/>
    <mergeCell ref="D1292:D1293"/>
    <mergeCell ref="E1292:E1293"/>
    <mergeCell ref="L1292:L1293"/>
    <mergeCell ref="M1292:M1293"/>
    <mergeCell ref="N1292:N1293"/>
    <mergeCell ref="O1292:O1293"/>
    <mergeCell ref="P1292:P1293"/>
    <mergeCell ref="A1296:A1297"/>
    <mergeCell ref="B1296:B1297"/>
    <mergeCell ref="C1296:C1297"/>
    <mergeCell ref="D1296:D1297"/>
    <mergeCell ref="E1296:E1297"/>
    <mergeCell ref="L1296:L1297"/>
    <mergeCell ref="M1296:M1297"/>
    <mergeCell ref="N1296:N1297"/>
    <mergeCell ref="O1296:O1297"/>
    <mergeCell ref="P1296:P1297"/>
    <mergeCell ref="A1298:A1299"/>
    <mergeCell ref="B1298:B1299"/>
    <mergeCell ref="C1298:C1299"/>
    <mergeCell ref="D1298:D1299"/>
    <mergeCell ref="E1298:E1299"/>
    <mergeCell ref="L1298:L1299"/>
    <mergeCell ref="M1298:M1299"/>
    <mergeCell ref="N1298:N1299"/>
    <mergeCell ref="O1298:O1299"/>
    <mergeCell ref="P1298:P1299"/>
    <mergeCell ref="A1301:A1302"/>
    <mergeCell ref="B1301:B1302"/>
    <mergeCell ref="C1301:C1302"/>
    <mergeCell ref="D1301:D1302"/>
    <mergeCell ref="E1301:E1302"/>
    <mergeCell ref="L1301:L1302"/>
    <mergeCell ref="M1301:M1302"/>
    <mergeCell ref="N1301:N1302"/>
    <mergeCell ref="O1301:O1302"/>
    <mergeCell ref="P1301:P1302"/>
    <mergeCell ref="A1303:A1304"/>
    <mergeCell ref="B1303:B1304"/>
    <mergeCell ref="C1303:C1304"/>
    <mergeCell ref="D1303:D1304"/>
    <mergeCell ref="E1303:E1304"/>
    <mergeCell ref="L1303:L1304"/>
    <mergeCell ref="M1303:M1304"/>
    <mergeCell ref="N1303:N1304"/>
    <mergeCell ref="O1303:O1304"/>
    <mergeCell ref="P1303:P1304"/>
    <mergeCell ref="A1305:A1306"/>
    <mergeCell ref="B1305:B1306"/>
    <mergeCell ref="C1305:C1306"/>
    <mergeCell ref="D1305:D1306"/>
    <mergeCell ref="E1305:E1306"/>
    <mergeCell ref="L1305:L1306"/>
    <mergeCell ref="M1305:M1306"/>
    <mergeCell ref="N1305:N1306"/>
    <mergeCell ref="O1305:O1306"/>
    <mergeCell ref="P1305:P1306"/>
    <mergeCell ref="A1307:A1308"/>
    <mergeCell ref="B1307:B1308"/>
    <mergeCell ref="C1307:C1308"/>
    <mergeCell ref="D1307:D1308"/>
    <mergeCell ref="E1307:E1308"/>
    <mergeCell ref="L1307:L1308"/>
    <mergeCell ref="M1307:M1308"/>
    <mergeCell ref="N1307:N1308"/>
    <mergeCell ref="O1307:O1308"/>
    <mergeCell ref="P1307:P1308"/>
    <mergeCell ref="A1309:A1310"/>
    <mergeCell ref="B1309:B1310"/>
    <mergeCell ref="C1309:C1310"/>
    <mergeCell ref="D1309:D1310"/>
    <mergeCell ref="E1309:E1310"/>
    <mergeCell ref="L1309:L1310"/>
    <mergeCell ref="M1309:M1310"/>
    <mergeCell ref="N1309:N1310"/>
    <mergeCell ref="O1309:O1310"/>
    <mergeCell ref="P1309:P1310"/>
    <mergeCell ref="A1311:A1312"/>
    <mergeCell ref="B1311:B1312"/>
    <mergeCell ref="C1311:C1312"/>
    <mergeCell ref="D1311:D1312"/>
    <mergeCell ref="E1311:E1312"/>
    <mergeCell ref="L1311:L1312"/>
    <mergeCell ref="M1311:M1312"/>
    <mergeCell ref="N1311:N1312"/>
    <mergeCell ref="O1311:O1312"/>
    <mergeCell ref="P1311:P1312"/>
    <mergeCell ref="A1313:A1314"/>
    <mergeCell ref="B1313:B1314"/>
    <mergeCell ref="C1313:C1314"/>
    <mergeCell ref="D1313:D1314"/>
    <mergeCell ref="E1313:E1314"/>
    <mergeCell ref="L1313:L1314"/>
    <mergeCell ref="M1313:M1314"/>
    <mergeCell ref="N1313:N1314"/>
    <mergeCell ref="O1313:O1314"/>
    <mergeCell ref="P1313:P1314"/>
    <mergeCell ref="A1315:A1316"/>
    <mergeCell ref="B1315:B1316"/>
    <mergeCell ref="C1315:C1316"/>
    <mergeCell ref="D1315:D1316"/>
    <mergeCell ref="E1315:E1316"/>
    <mergeCell ref="L1315:L1316"/>
    <mergeCell ref="M1315:M1316"/>
    <mergeCell ref="N1315:N1316"/>
    <mergeCell ref="O1315:O1316"/>
    <mergeCell ref="P1315:P1316"/>
    <mergeCell ref="A1317:A1318"/>
    <mergeCell ref="B1317:B1318"/>
    <mergeCell ref="C1317:C1318"/>
    <mergeCell ref="D1317:D1318"/>
    <mergeCell ref="E1317:E1318"/>
    <mergeCell ref="L1317:L1318"/>
    <mergeCell ref="M1317:M1318"/>
    <mergeCell ref="N1317:N1318"/>
    <mergeCell ref="O1317:O1318"/>
    <mergeCell ref="P1317:P1318"/>
    <mergeCell ref="A1319:A1320"/>
    <mergeCell ref="B1319:B1320"/>
    <mergeCell ref="C1319:C1320"/>
    <mergeCell ref="D1319:D1320"/>
    <mergeCell ref="E1319:E1320"/>
    <mergeCell ref="L1319:L1320"/>
    <mergeCell ref="M1319:M1320"/>
    <mergeCell ref="N1319:N1320"/>
    <mergeCell ref="O1319:O1320"/>
    <mergeCell ref="P1319:P1320"/>
    <mergeCell ref="A1321:A1322"/>
    <mergeCell ref="B1321:B1322"/>
    <mergeCell ref="C1321:C1322"/>
    <mergeCell ref="D1321:D1322"/>
    <mergeCell ref="E1321:E1322"/>
    <mergeCell ref="L1321:L1322"/>
    <mergeCell ref="M1321:M1322"/>
    <mergeCell ref="N1321:N1322"/>
    <mergeCell ref="O1321:O1322"/>
    <mergeCell ref="P1321:P1322"/>
    <mergeCell ref="A1324:A1325"/>
    <mergeCell ref="B1324:B1325"/>
    <mergeCell ref="C1324:C1325"/>
    <mergeCell ref="D1324:D1325"/>
    <mergeCell ref="E1324:E1325"/>
    <mergeCell ref="L1324:L1325"/>
    <mergeCell ref="M1324:M1325"/>
    <mergeCell ref="N1324:N1325"/>
    <mergeCell ref="O1324:O1325"/>
    <mergeCell ref="P1324:P1325"/>
    <mergeCell ref="A1326:A1327"/>
    <mergeCell ref="B1326:B1327"/>
    <mergeCell ref="C1326:C1327"/>
    <mergeCell ref="D1326:D1327"/>
    <mergeCell ref="E1326:E1327"/>
    <mergeCell ref="L1326:L1327"/>
    <mergeCell ref="M1326:M1327"/>
    <mergeCell ref="N1326:N1327"/>
    <mergeCell ref="O1326:O1327"/>
    <mergeCell ref="P1326:P1327"/>
    <mergeCell ref="A1330:A1331"/>
    <mergeCell ref="B1330:B1331"/>
    <mergeCell ref="C1330:C1331"/>
    <mergeCell ref="D1330:D1331"/>
    <mergeCell ref="E1330:E1331"/>
    <mergeCell ref="L1330:L1331"/>
    <mergeCell ref="M1330:M1331"/>
    <mergeCell ref="N1330:N1331"/>
    <mergeCell ref="O1330:O1331"/>
    <mergeCell ref="P1330:P1331"/>
    <mergeCell ref="A1332:A1333"/>
    <mergeCell ref="B1332:B1333"/>
    <mergeCell ref="C1332:C1333"/>
    <mergeCell ref="D1332:D1333"/>
    <mergeCell ref="E1332:E1333"/>
    <mergeCell ref="L1332:L1333"/>
    <mergeCell ref="M1332:M1333"/>
    <mergeCell ref="N1332:N1333"/>
    <mergeCell ref="O1332:O1333"/>
    <mergeCell ref="P1332:P1333"/>
    <mergeCell ref="A1336:A1337"/>
    <mergeCell ref="B1336:B1337"/>
    <mergeCell ref="C1336:C1337"/>
    <mergeCell ref="D1336:D1337"/>
    <mergeCell ref="E1336:E1337"/>
    <mergeCell ref="L1336:L1337"/>
    <mergeCell ref="M1336:M1337"/>
    <mergeCell ref="N1336:N1337"/>
    <mergeCell ref="O1336:O1337"/>
    <mergeCell ref="P1336:P1337"/>
    <mergeCell ref="A1338:A1339"/>
    <mergeCell ref="B1338:B1339"/>
    <mergeCell ref="C1338:C1339"/>
    <mergeCell ref="D1338:D1339"/>
    <mergeCell ref="E1338:E1339"/>
    <mergeCell ref="L1338:L1339"/>
    <mergeCell ref="M1338:M1339"/>
    <mergeCell ref="N1338:N1339"/>
    <mergeCell ref="O1338:O1339"/>
    <mergeCell ref="P1338:P1339"/>
    <mergeCell ref="A1340:A1341"/>
    <mergeCell ref="B1340:B1341"/>
    <mergeCell ref="C1340:C1341"/>
    <mergeCell ref="D1340:D1341"/>
    <mergeCell ref="E1340:E1341"/>
    <mergeCell ref="L1340:L1341"/>
    <mergeCell ref="M1340:M1341"/>
    <mergeCell ref="N1340:N1341"/>
    <mergeCell ref="O1340:O1341"/>
    <mergeCell ref="P1340:P1341"/>
    <mergeCell ref="A1342:A1343"/>
    <mergeCell ref="B1342:B1343"/>
    <mergeCell ref="C1342:C1343"/>
    <mergeCell ref="D1342:D1343"/>
    <mergeCell ref="E1342:E1343"/>
    <mergeCell ref="L1342:L1343"/>
    <mergeCell ref="M1342:M1343"/>
    <mergeCell ref="N1342:N1343"/>
    <mergeCell ref="O1342:O1343"/>
    <mergeCell ref="P1342:P1343"/>
    <mergeCell ref="A1349:A1350"/>
    <mergeCell ref="B1349:B1350"/>
    <mergeCell ref="C1349:C1350"/>
    <mergeCell ref="D1349:D1350"/>
    <mergeCell ref="E1349:E1350"/>
    <mergeCell ref="L1349:L1350"/>
    <mergeCell ref="M1349:M1350"/>
    <mergeCell ref="N1349:N1350"/>
    <mergeCell ref="O1349:O1350"/>
    <mergeCell ref="P1349:P1350"/>
    <mergeCell ref="A1354:A1356"/>
    <mergeCell ref="B1354:B1356"/>
    <mergeCell ref="C1354:C1356"/>
    <mergeCell ref="D1354:D1356"/>
    <mergeCell ref="E1354:E1356"/>
    <mergeCell ref="L1354:L1356"/>
    <mergeCell ref="M1354:M1356"/>
    <mergeCell ref="N1354:N1356"/>
    <mergeCell ref="O1354:O1356"/>
    <mergeCell ref="A1357:A1358"/>
    <mergeCell ref="B1357:B1358"/>
    <mergeCell ref="C1357:C1358"/>
    <mergeCell ref="D1357:D1358"/>
    <mergeCell ref="E1357:E1358"/>
    <mergeCell ref="L1357:L1358"/>
    <mergeCell ref="M1357:M1358"/>
    <mergeCell ref="N1357:N1358"/>
    <mergeCell ref="O1357:O1358"/>
    <mergeCell ref="A1359:A1361"/>
    <mergeCell ref="B1359:B1361"/>
    <mergeCell ref="C1359:C1361"/>
    <mergeCell ref="D1359:D1361"/>
    <mergeCell ref="E1359:E1361"/>
    <mergeCell ref="L1359:L1361"/>
    <mergeCell ref="M1359:M1361"/>
    <mergeCell ref="N1359:N1361"/>
    <mergeCell ref="O1359:O1361"/>
    <mergeCell ref="A1364:A1365"/>
    <mergeCell ref="B1364:B1365"/>
    <mergeCell ref="C1364:C1365"/>
    <mergeCell ref="D1364:D1365"/>
    <mergeCell ref="E1364:E1365"/>
    <mergeCell ref="L1364:L1365"/>
    <mergeCell ref="M1364:M1365"/>
    <mergeCell ref="N1364:N1365"/>
    <mergeCell ref="O1364:O1365"/>
    <mergeCell ref="A1366:A1367"/>
    <mergeCell ref="B1366:B1367"/>
    <mergeCell ref="C1366:C1367"/>
    <mergeCell ref="D1366:D1367"/>
    <mergeCell ref="E1366:E1367"/>
    <mergeCell ref="L1366:L1367"/>
    <mergeCell ref="M1366:M1367"/>
    <mergeCell ref="N1366:N1367"/>
    <mergeCell ref="O1366:O1367"/>
    <mergeCell ref="A1373:A1374"/>
    <mergeCell ref="B1373:B1374"/>
    <mergeCell ref="C1373:C1374"/>
    <mergeCell ref="D1373:D1374"/>
    <mergeCell ref="E1373:E1374"/>
    <mergeCell ref="L1373:L1374"/>
    <mergeCell ref="M1373:M1374"/>
    <mergeCell ref="N1373:N1374"/>
    <mergeCell ref="O1373:O1374"/>
    <mergeCell ref="P1373:P1374"/>
    <mergeCell ref="A1388:A1389"/>
    <mergeCell ref="B1388:B1389"/>
    <mergeCell ref="C1388:C1389"/>
    <mergeCell ref="D1388:D1389"/>
    <mergeCell ref="E1388:E1389"/>
    <mergeCell ref="L1388:L1389"/>
    <mergeCell ref="M1388:M1389"/>
    <mergeCell ref="N1388:N1389"/>
    <mergeCell ref="O1388:O1389"/>
    <mergeCell ref="A1394:A1395"/>
    <mergeCell ref="B1394:B1395"/>
    <mergeCell ref="C1394:C1395"/>
    <mergeCell ref="D1394:D1395"/>
    <mergeCell ref="E1394:E1395"/>
    <mergeCell ref="L1394:L1395"/>
    <mergeCell ref="M1394:M1395"/>
    <mergeCell ref="N1394:N1395"/>
    <mergeCell ref="O1394:O1395"/>
    <mergeCell ref="A1396:A1398"/>
    <mergeCell ref="B1396:B1398"/>
    <mergeCell ref="C1396:C1398"/>
    <mergeCell ref="D1396:D1398"/>
    <mergeCell ref="E1396:E1398"/>
    <mergeCell ref="L1396:L1398"/>
    <mergeCell ref="M1396:M1398"/>
    <mergeCell ref="N1396:N1398"/>
    <mergeCell ref="O1396:O1398"/>
    <mergeCell ref="A1400:A1401"/>
    <mergeCell ref="B1400:B1401"/>
    <mergeCell ref="C1400:C1401"/>
    <mergeCell ref="D1400:D1401"/>
    <mergeCell ref="E1400:E1401"/>
    <mergeCell ref="L1400:L1401"/>
    <mergeCell ref="M1400:M1401"/>
    <mergeCell ref="N1400:N1401"/>
    <mergeCell ref="O1400:O1401"/>
    <mergeCell ref="A1402:A1403"/>
    <mergeCell ref="B1402:B1403"/>
    <mergeCell ref="C1402:C1403"/>
    <mergeCell ref="D1402:D1403"/>
    <mergeCell ref="E1402:E1403"/>
    <mergeCell ref="L1402:L1403"/>
    <mergeCell ref="M1402:M1403"/>
    <mergeCell ref="N1402:N1403"/>
    <mergeCell ref="O1402:O1403"/>
    <mergeCell ref="A1408:A1409"/>
    <mergeCell ref="B1408:B1409"/>
    <mergeCell ref="C1408:C1409"/>
    <mergeCell ref="D1408:D1409"/>
    <mergeCell ref="E1408:E1409"/>
    <mergeCell ref="F1408:F1409"/>
    <mergeCell ref="G1408:G1409"/>
    <mergeCell ref="H1408:H1409"/>
    <mergeCell ref="L1408:L1409"/>
    <mergeCell ref="M1408:M1409"/>
    <mergeCell ref="N1408:N1409"/>
    <mergeCell ref="O1408:O1409"/>
    <mergeCell ref="P1408:P1409"/>
    <mergeCell ref="A1410:A1411"/>
    <mergeCell ref="B1410:B1411"/>
    <mergeCell ref="C1410:C1411"/>
    <mergeCell ref="D1410:D1411"/>
    <mergeCell ref="E1410:E1411"/>
    <mergeCell ref="L1410:L1411"/>
    <mergeCell ref="M1410:M1411"/>
    <mergeCell ref="N1410:N1411"/>
    <mergeCell ref="O1410:O1411"/>
    <mergeCell ref="P1410:P1411"/>
    <mergeCell ref="A1416:A1417"/>
    <mergeCell ref="B1416:B1417"/>
    <mergeCell ref="C1416:C1417"/>
    <mergeCell ref="D1416:D1417"/>
    <mergeCell ref="E1416:E1417"/>
    <mergeCell ref="L1416:L1417"/>
    <mergeCell ref="M1416:M1417"/>
    <mergeCell ref="N1416:N1417"/>
    <mergeCell ref="O1416:O1417"/>
    <mergeCell ref="P1416:P1417"/>
    <mergeCell ref="A1418:A1419"/>
    <mergeCell ref="B1418:B1419"/>
    <mergeCell ref="C1418:C1419"/>
    <mergeCell ref="D1418:D1419"/>
    <mergeCell ref="E1418:E1419"/>
    <mergeCell ref="L1418:L1419"/>
    <mergeCell ref="M1418:M1419"/>
    <mergeCell ref="N1418:N1419"/>
    <mergeCell ref="O1418:O1419"/>
    <mergeCell ref="P1418:P1419"/>
    <mergeCell ref="A1423:A1424"/>
    <mergeCell ref="B1423:B1424"/>
    <mergeCell ref="C1423:C1424"/>
    <mergeCell ref="D1423:D1424"/>
    <mergeCell ref="E1423:E1424"/>
    <mergeCell ref="L1423:L1424"/>
    <mergeCell ref="M1423:M1424"/>
    <mergeCell ref="N1423:N1424"/>
    <mergeCell ref="O1423:O1424"/>
    <mergeCell ref="P1423:P1424"/>
    <mergeCell ref="A1426:A1427"/>
    <mergeCell ref="B1426:B1427"/>
    <mergeCell ref="C1426:C1427"/>
    <mergeCell ref="D1426:D1427"/>
    <mergeCell ref="E1426:E1427"/>
    <mergeCell ref="L1426:L1427"/>
    <mergeCell ref="M1426:M1427"/>
    <mergeCell ref="N1426:N1427"/>
    <mergeCell ref="O1426:O1427"/>
    <mergeCell ref="P1426:P1427"/>
    <mergeCell ref="A1429:A1430"/>
    <mergeCell ref="B1429:B1430"/>
    <mergeCell ref="C1429:C1430"/>
    <mergeCell ref="D1429:D1430"/>
    <mergeCell ref="E1429:E1430"/>
    <mergeCell ref="L1429:L1430"/>
    <mergeCell ref="M1429:M1430"/>
    <mergeCell ref="N1429:N1430"/>
    <mergeCell ref="O1429:O1430"/>
    <mergeCell ref="P1429:P1430"/>
    <mergeCell ref="A1431:A1432"/>
    <mergeCell ref="B1431:B1432"/>
    <mergeCell ref="C1431:C1432"/>
    <mergeCell ref="D1431:D1432"/>
    <mergeCell ref="E1431:E1432"/>
    <mergeCell ref="L1431:L1432"/>
    <mergeCell ref="M1431:M1432"/>
    <mergeCell ref="N1431:N1432"/>
    <mergeCell ref="O1431:O1432"/>
    <mergeCell ref="P1431:P1432"/>
    <mergeCell ref="A1435:A1436"/>
    <mergeCell ref="B1435:B1436"/>
    <mergeCell ref="C1435:C1436"/>
    <mergeCell ref="D1435:D1436"/>
    <mergeCell ref="E1435:E1436"/>
    <mergeCell ref="L1435:L1436"/>
    <mergeCell ref="M1435:M1436"/>
    <mergeCell ref="N1435:N1436"/>
    <mergeCell ref="O1435:O1436"/>
    <mergeCell ref="P1435:P1436"/>
    <mergeCell ref="A1437:A1438"/>
    <mergeCell ref="B1437:B1438"/>
    <mergeCell ref="C1437:C1438"/>
    <mergeCell ref="D1437:D1438"/>
    <mergeCell ref="E1437:E1438"/>
    <mergeCell ref="L1437:L1438"/>
    <mergeCell ref="M1437:M1438"/>
    <mergeCell ref="N1437:N1438"/>
    <mergeCell ref="O1437:O1438"/>
    <mergeCell ref="P1437:P1438"/>
    <mergeCell ref="A1439:A1440"/>
    <mergeCell ref="B1439:B1440"/>
    <mergeCell ref="C1439:C1440"/>
    <mergeCell ref="D1439:D1440"/>
    <mergeCell ref="E1439:E1440"/>
    <mergeCell ref="L1439:L1440"/>
    <mergeCell ref="M1439:M1440"/>
    <mergeCell ref="N1439:N1440"/>
    <mergeCell ref="O1439:O1440"/>
    <mergeCell ref="P1439:P1440"/>
    <mergeCell ref="A1442:A1443"/>
    <mergeCell ref="B1442:B1443"/>
    <mergeCell ref="C1442:C1443"/>
    <mergeCell ref="D1442:D1443"/>
    <mergeCell ref="E1442:E1443"/>
    <mergeCell ref="L1442:L1443"/>
    <mergeCell ref="M1442:M1443"/>
    <mergeCell ref="N1442:N1443"/>
    <mergeCell ref="O1442:O1443"/>
    <mergeCell ref="P1442:P1443"/>
    <mergeCell ref="A1444:A1445"/>
    <mergeCell ref="B1444:B1445"/>
    <mergeCell ref="C1444:C1445"/>
    <mergeCell ref="D1444:D1445"/>
    <mergeCell ref="E1444:E1445"/>
    <mergeCell ref="L1444:L1445"/>
    <mergeCell ref="M1444:M1445"/>
    <mergeCell ref="N1444:N1445"/>
    <mergeCell ref="O1444:O1445"/>
    <mergeCell ref="P1444:P1445"/>
    <mergeCell ref="A1446:A1447"/>
    <mergeCell ref="B1446:B1447"/>
    <mergeCell ref="C1446:C1447"/>
    <mergeCell ref="D1446:D1447"/>
    <mergeCell ref="E1446:E1447"/>
    <mergeCell ref="L1446:L1447"/>
    <mergeCell ref="M1446:M1447"/>
    <mergeCell ref="N1446:N1447"/>
    <mergeCell ref="O1446:O1447"/>
    <mergeCell ref="P1446:P1447"/>
    <mergeCell ref="A1448:A1449"/>
    <mergeCell ref="B1448:B1449"/>
    <mergeCell ref="C1448:C1449"/>
    <mergeCell ref="D1448:D1449"/>
    <mergeCell ref="E1448:E1449"/>
    <mergeCell ref="L1448:L1449"/>
    <mergeCell ref="M1448:M1449"/>
    <mergeCell ref="N1448:N1449"/>
    <mergeCell ref="O1448:O1449"/>
    <mergeCell ref="P1448:P1449"/>
    <mergeCell ref="A1450:A1451"/>
    <mergeCell ref="B1450:B1451"/>
    <mergeCell ref="C1450:C1451"/>
    <mergeCell ref="D1450:D1451"/>
    <mergeCell ref="E1450:E1451"/>
    <mergeCell ref="L1450:L1451"/>
    <mergeCell ref="M1450:M1451"/>
    <mergeCell ref="N1450:N1451"/>
    <mergeCell ref="O1450:O1451"/>
    <mergeCell ref="P1450:P1451"/>
    <mergeCell ref="A1452:A1453"/>
    <mergeCell ref="B1452:B1453"/>
    <mergeCell ref="C1452:C1453"/>
    <mergeCell ref="D1452:D1453"/>
    <mergeCell ref="E1452:E1453"/>
    <mergeCell ref="L1452:L1453"/>
    <mergeCell ref="M1452:M1453"/>
    <mergeCell ref="N1452:N1453"/>
    <mergeCell ref="O1452:O1453"/>
    <mergeCell ref="P1452:P1453"/>
    <mergeCell ref="A1454:A1455"/>
    <mergeCell ref="B1454:B1455"/>
    <mergeCell ref="C1454:C1455"/>
    <mergeCell ref="D1454:D1455"/>
    <mergeCell ref="E1454:E1455"/>
    <mergeCell ref="L1454:L1455"/>
    <mergeCell ref="M1454:M1455"/>
    <mergeCell ref="N1454:N1455"/>
    <mergeCell ref="O1454:O1455"/>
    <mergeCell ref="P1454:P1455"/>
    <mergeCell ref="A1456:A1457"/>
    <mergeCell ref="B1456:B1457"/>
    <mergeCell ref="C1456:C1457"/>
    <mergeCell ref="D1456:D1457"/>
    <mergeCell ref="E1456:E1457"/>
    <mergeCell ref="L1456:L1457"/>
    <mergeCell ref="M1456:M1457"/>
    <mergeCell ref="N1456:N1457"/>
    <mergeCell ref="O1456:O1457"/>
    <mergeCell ref="P1456:P1457"/>
    <mergeCell ref="A1458:A1459"/>
    <mergeCell ref="B1458:B1459"/>
    <mergeCell ref="C1458:C1459"/>
    <mergeCell ref="D1458:D1459"/>
    <mergeCell ref="E1458:E1459"/>
    <mergeCell ref="L1458:L1459"/>
    <mergeCell ref="M1458:M1459"/>
    <mergeCell ref="N1458:N1459"/>
    <mergeCell ref="O1458:O1459"/>
    <mergeCell ref="P1458:P1459"/>
    <mergeCell ref="A1460:A1461"/>
    <mergeCell ref="B1460:B1461"/>
    <mergeCell ref="C1460:C1461"/>
    <mergeCell ref="D1460:D1461"/>
    <mergeCell ref="E1460:E1461"/>
    <mergeCell ref="L1460:L1461"/>
    <mergeCell ref="M1460:M1461"/>
    <mergeCell ref="N1460:N1461"/>
    <mergeCell ref="O1460:O1461"/>
    <mergeCell ref="P1460:P1461"/>
    <mergeCell ref="A1462:A1463"/>
    <mergeCell ref="B1462:B1463"/>
    <mergeCell ref="C1462:C1463"/>
    <mergeCell ref="D1462:D1463"/>
    <mergeCell ref="E1462:E1463"/>
    <mergeCell ref="L1462:L1463"/>
    <mergeCell ref="M1462:M1463"/>
    <mergeCell ref="N1462:N1463"/>
    <mergeCell ref="O1462:O1463"/>
    <mergeCell ref="P1462:P1463"/>
    <mergeCell ref="A1465:A1466"/>
    <mergeCell ref="B1465:B1466"/>
    <mergeCell ref="C1465:C1466"/>
    <mergeCell ref="D1465:D1466"/>
    <mergeCell ref="E1465:E1466"/>
    <mergeCell ref="L1465:L1466"/>
    <mergeCell ref="M1465:M1466"/>
    <mergeCell ref="N1465:N1466"/>
    <mergeCell ref="O1465:O1466"/>
    <mergeCell ref="P1465:P1466"/>
    <mergeCell ref="A1467:A1468"/>
    <mergeCell ref="B1467:B1468"/>
    <mergeCell ref="C1467:C1468"/>
    <mergeCell ref="D1467:D1468"/>
    <mergeCell ref="E1467:E1468"/>
    <mergeCell ref="L1467:L1468"/>
    <mergeCell ref="M1467:M1468"/>
    <mergeCell ref="N1467:N1468"/>
    <mergeCell ref="O1467:O1468"/>
    <mergeCell ref="P1467:P1468"/>
    <mergeCell ref="A1469:A1470"/>
    <mergeCell ref="B1469:B1470"/>
    <mergeCell ref="C1469:C1470"/>
    <mergeCell ref="D1469:D1470"/>
    <mergeCell ref="E1469:E1470"/>
    <mergeCell ref="L1469:L1470"/>
    <mergeCell ref="M1469:M1470"/>
    <mergeCell ref="N1469:N1470"/>
    <mergeCell ref="O1469:O1470"/>
    <mergeCell ref="P1469:P1470"/>
    <mergeCell ref="A1471:A1472"/>
    <mergeCell ref="B1471:B1472"/>
    <mergeCell ref="C1471:C1472"/>
    <mergeCell ref="D1471:D1472"/>
    <mergeCell ref="E1471:E1472"/>
    <mergeCell ref="L1471:L1472"/>
    <mergeCell ref="M1471:M1472"/>
    <mergeCell ref="N1471:N1472"/>
    <mergeCell ref="O1471:O1472"/>
    <mergeCell ref="P1471:P1472"/>
    <mergeCell ref="A1473:A1474"/>
    <mergeCell ref="B1473:B1474"/>
    <mergeCell ref="C1473:C1474"/>
    <mergeCell ref="D1473:D1474"/>
    <mergeCell ref="E1473:E1474"/>
    <mergeCell ref="L1473:L1474"/>
    <mergeCell ref="M1473:M1474"/>
    <mergeCell ref="N1473:N1474"/>
    <mergeCell ref="O1473:O1474"/>
    <mergeCell ref="P1473:P1474"/>
    <mergeCell ref="A1475:A1476"/>
    <mergeCell ref="B1475:B1476"/>
    <mergeCell ref="C1475:C1476"/>
    <mergeCell ref="D1475:D1476"/>
    <mergeCell ref="E1475:E1476"/>
    <mergeCell ref="L1475:L1476"/>
    <mergeCell ref="M1475:M1476"/>
    <mergeCell ref="N1475:N1476"/>
    <mergeCell ref="O1475:O1476"/>
    <mergeCell ref="P1475:P1476"/>
    <mergeCell ref="A1477:A1478"/>
    <mergeCell ref="B1477:B1478"/>
    <mergeCell ref="C1477:C1478"/>
    <mergeCell ref="D1477:D1478"/>
    <mergeCell ref="E1477:E1478"/>
    <mergeCell ref="L1477:L1478"/>
    <mergeCell ref="M1477:M1478"/>
    <mergeCell ref="N1477:N1478"/>
    <mergeCell ref="O1477:O1478"/>
    <mergeCell ref="P1477:P1478"/>
    <mergeCell ref="A1479:A1480"/>
    <mergeCell ref="B1479:B1480"/>
    <mergeCell ref="C1479:C1480"/>
    <mergeCell ref="D1479:D1480"/>
    <mergeCell ref="E1479:E1480"/>
    <mergeCell ref="L1479:L1480"/>
    <mergeCell ref="M1479:M1480"/>
    <mergeCell ref="N1479:N1480"/>
    <mergeCell ref="O1479:O1480"/>
    <mergeCell ref="P1479:P1480"/>
    <mergeCell ref="A1481:A1482"/>
    <mergeCell ref="B1481:B1482"/>
    <mergeCell ref="C1481:C1482"/>
    <mergeCell ref="D1481:D1482"/>
    <mergeCell ref="E1481:E1482"/>
    <mergeCell ref="L1481:L1482"/>
    <mergeCell ref="M1481:M1482"/>
    <mergeCell ref="N1481:N1482"/>
    <mergeCell ref="O1481:O1482"/>
    <mergeCell ref="P1481:P1482"/>
    <mergeCell ref="A1483:A1484"/>
    <mergeCell ref="B1483:B1484"/>
    <mergeCell ref="C1483:C1484"/>
    <mergeCell ref="D1483:D1484"/>
    <mergeCell ref="E1483:E1484"/>
    <mergeCell ref="L1483:L1484"/>
    <mergeCell ref="M1483:M1484"/>
    <mergeCell ref="N1483:N1484"/>
    <mergeCell ref="O1483:O1484"/>
    <mergeCell ref="P1483:P1484"/>
    <mergeCell ref="A1485:A1486"/>
    <mergeCell ref="B1485:B1486"/>
    <mergeCell ref="C1485:C1486"/>
    <mergeCell ref="D1485:D1486"/>
    <mergeCell ref="E1485:E1486"/>
    <mergeCell ref="L1485:L1486"/>
    <mergeCell ref="M1485:M1486"/>
    <mergeCell ref="N1485:N1486"/>
    <mergeCell ref="O1485:O1486"/>
    <mergeCell ref="P1485:P1486"/>
    <mergeCell ref="A1487:A1488"/>
    <mergeCell ref="B1487:B1488"/>
    <mergeCell ref="C1487:C1488"/>
    <mergeCell ref="D1487:D1488"/>
    <mergeCell ref="E1487:E1488"/>
    <mergeCell ref="L1487:L1488"/>
    <mergeCell ref="M1487:M1488"/>
    <mergeCell ref="N1487:N1488"/>
    <mergeCell ref="O1487:O1488"/>
    <mergeCell ref="P1487:P1488"/>
    <mergeCell ref="A1489:A1490"/>
    <mergeCell ref="B1489:B1490"/>
    <mergeCell ref="C1489:C1490"/>
    <mergeCell ref="D1489:D1490"/>
    <mergeCell ref="E1489:E1490"/>
    <mergeCell ref="L1489:L1490"/>
    <mergeCell ref="M1489:M1490"/>
    <mergeCell ref="N1489:N1490"/>
    <mergeCell ref="O1489:O1490"/>
    <mergeCell ref="P1489:P1490"/>
    <mergeCell ref="A1491:A1492"/>
    <mergeCell ref="B1491:B1492"/>
    <mergeCell ref="C1491:C1492"/>
    <mergeCell ref="D1491:D1492"/>
    <mergeCell ref="E1491:E1492"/>
    <mergeCell ref="L1491:L1492"/>
    <mergeCell ref="M1491:M1492"/>
    <mergeCell ref="N1491:N1492"/>
    <mergeCell ref="O1491:O1492"/>
    <mergeCell ref="P1491:P1492"/>
    <mergeCell ref="A1494:A1495"/>
    <mergeCell ref="B1494:B1495"/>
    <mergeCell ref="C1494:C1495"/>
    <mergeCell ref="D1494:D1495"/>
    <mergeCell ref="E1494:E1495"/>
    <mergeCell ref="L1494:L1495"/>
    <mergeCell ref="M1494:M1495"/>
    <mergeCell ref="N1494:N1495"/>
    <mergeCell ref="O1494:O1495"/>
    <mergeCell ref="P1494:P1495"/>
    <mergeCell ref="A1496:A1497"/>
    <mergeCell ref="B1496:B1497"/>
    <mergeCell ref="C1496:C1497"/>
    <mergeCell ref="D1496:D1497"/>
    <mergeCell ref="E1496:E1497"/>
    <mergeCell ref="L1496:L1497"/>
    <mergeCell ref="M1496:M1497"/>
    <mergeCell ref="N1496:N1497"/>
    <mergeCell ref="O1496:O1497"/>
    <mergeCell ref="P1496:P1497"/>
    <mergeCell ref="A1498:A1499"/>
    <mergeCell ref="B1498:B1499"/>
    <mergeCell ref="C1498:C1499"/>
    <mergeCell ref="D1498:D1499"/>
    <mergeCell ref="E1498:E1499"/>
    <mergeCell ref="L1498:L1499"/>
    <mergeCell ref="M1498:M1499"/>
    <mergeCell ref="N1498:N1499"/>
    <mergeCell ref="O1498:O1499"/>
    <mergeCell ref="P1498:P1499"/>
    <mergeCell ref="A1502:A1503"/>
    <mergeCell ref="B1502:B1503"/>
    <mergeCell ref="C1502:C1503"/>
    <mergeCell ref="D1502:D1503"/>
    <mergeCell ref="E1502:E1503"/>
    <mergeCell ref="L1502:L1503"/>
    <mergeCell ref="M1502:M1503"/>
    <mergeCell ref="N1502:N1503"/>
    <mergeCell ref="O1502:O1503"/>
    <mergeCell ref="P1502:P1503"/>
    <mergeCell ref="A1504:A1505"/>
    <mergeCell ref="B1504:B1505"/>
    <mergeCell ref="C1504:C1505"/>
    <mergeCell ref="D1504:D1505"/>
    <mergeCell ref="E1504:E1505"/>
    <mergeCell ref="L1504:L1505"/>
    <mergeCell ref="A1511:A1512"/>
    <mergeCell ref="B1511:B1512"/>
    <mergeCell ref="C1511:C1512"/>
    <mergeCell ref="D1511:D1512"/>
    <mergeCell ref="E1511:E1512"/>
    <mergeCell ref="L1511:L1512"/>
    <mergeCell ref="L1513:L1514"/>
    <mergeCell ref="M1529:M1530"/>
    <mergeCell ref="N1529:N1530"/>
    <mergeCell ref="O1529:O1530"/>
    <mergeCell ref="P1529:P1530"/>
    <mergeCell ref="M1504:M1505"/>
    <mergeCell ref="N1504:N1505"/>
    <mergeCell ref="O1504:O1505"/>
    <mergeCell ref="P1504:P1505"/>
    <mergeCell ref="L1529:L1530"/>
    <mergeCell ref="M1511:M1512"/>
    <mergeCell ref="N1511:N1512"/>
    <mergeCell ref="O1511:O1512"/>
    <mergeCell ref="P1511:P1512"/>
    <mergeCell ref="A1513:A1514"/>
    <mergeCell ref="B1513:B1514"/>
    <mergeCell ref="C1513:C1514"/>
    <mergeCell ref="D1513:D1514"/>
    <mergeCell ref="E1513:E1514"/>
    <mergeCell ref="O1542:O1543"/>
    <mergeCell ref="M1513:M1514"/>
    <mergeCell ref="N1513:N1514"/>
    <mergeCell ref="O1513:O1514"/>
    <mergeCell ref="P1513:P1514"/>
    <mergeCell ref="A1529:A1530"/>
    <mergeCell ref="B1529:B1530"/>
    <mergeCell ref="C1529:C1530"/>
    <mergeCell ref="D1529:D1530"/>
    <mergeCell ref="E1529:E1530"/>
    <mergeCell ref="L1536:L1537"/>
    <mergeCell ref="M1536:M1537"/>
    <mergeCell ref="N1536:N1537"/>
    <mergeCell ref="E1542:E1543"/>
    <mergeCell ref="L1542:L1543"/>
    <mergeCell ref="M1542:M1543"/>
    <mergeCell ref="N1542:N1543"/>
    <mergeCell ref="O1536:O1537"/>
    <mergeCell ref="M1549:M1550"/>
    <mergeCell ref="N1549:N1550"/>
    <mergeCell ref="O1549:O1550"/>
    <mergeCell ref="O2479:O2480"/>
    <mergeCell ref="B1655:B1657"/>
    <mergeCell ref="C1655:C1657"/>
    <mergeCell ref="D1655:D1657"/>
    <mergeCell ref="E1655:E1657"/>
    <mergeCell ref="E1536:E1537"/>
    <mergeCell ref="O2536:O2538"/>
    <mergeCell ref="N2536:N2538"/>
    <mergeCell ref="M2536:M2538"/>
    <mergeCell ref="L2536:L2538"/>
    <mergeCell ref="O2526:O2528"/>
    <mergeCell ref="N2526:N2528"/>
    <mergeCell ref="M2526:M2528"/>
    <mergeCell ref="L2526:L2528"/>
    <mergeCell ref="L2533:L2535"/>
    <mergeCell ref="O2529:O2532"/>
    <mergeCell ref="B2539:B2540"/>
    <mergeCell ref="C2539:C2540"/>
    <mergeCell ref="D2539:D2540"/>
    <mergeCell ref="E2539:E2540"/>
    <mergeCell ref="F2539:F2540"/>
    <mergeCell ref="L2539:L2540"/>
    <mergeCell ref="M2539:M2540"/>
    <mergeCell ref="N2539:N2540"/>
    <mergeCell ref="O2539:O2540"/>
    <mergeCell ref="B2541:B2544"/>
    <mergeCell ref="C2541:C2544"/>
    <mergeCell ref="D2541:D2544"/>
    <mergeCell ref="E2541:E2544"/>
    <mergeCell ref="F2541:F2544"/>
    <mergeCell ref="L2541:L2544"/>
    <mergeCell ref="M2541:M2544"/>
    <mergeCell ref="N2541:N2544"/>
    <mergeCell ref="O2541:O2544"/>
    <mergeCell ref="B2545:B2546"/>
    <mergeCell ref="C2545:C2546"/>
    <mergeCell ref="D2545:D2546"/>
    <mergeCell ref="E2545:E2546"/>
    <mergeCell ref="F2545:F2546"/>
    <mergeCell ref="L2545:L2546"/>
    <mergeCell ref="M2545:M2546"/>
    <mergeCell ref="N2545:N2546"/>
    <mergeCell ref="O2545:O2546"/>
    <mergeCell ref="B2547:B2548"/>
    <mergeCell ref="C2547:C2548"/>
    <mergeCell ref="D2547:D2548"/>
    <mergeCell ref="E2547:E2548"/>
    <mergeCell ref="F2547:F2548"/>
    <mergeCell ref="L2547:L2548"/>
    <mergeCell ref="M2547:M2548"/>
    <mergeCell ref="N2547:N2548"/>
    <mergeCell ref="O2547:O2548"/>
    <mergeCell ref="B2549:B2550"/>
    <mergeCell ref="C2549:C2550"/>
    <mergeCell ref="D2549:D2550"/>
    <mergeCell ref="E2549:E2550"/>
    <mergeCell ref="F2549:F2550"/>
    <mergeCell ref="L2549:L2550"/>
    <mergeCell ref="M2549:M2550"/>
    <mergeCell ref="N2549:N2550"/>
    <mergeCell ref="O2549:O2550"/>
    <mergeCell ref="B2551:B2552"/>
    <mergeCell ref="C2551:C2552"/>
    <mergeCell ref="D2551:D2552"/>
    <mergeCell ref="E2551:E2552"/>
    <mergeCell ref="F2551:F2552"/>
    <mergeCell ref="L2551:L2552"/>
    <mergeCell ref="M2551:M2552"/>
    <mergeCell ref="N2551:N2552"/>
    <mergeCell ref="O2551:O2552"/>
    <mergeCell ref="B2553:B2554"/>
    <mergeCell ref="C2553:C2554"/>
    <mergeCell ref="D2553:D2554"/>
    <mergeCell ref="E2553:E2554"/>
    <mergeCell ref="F2553:F2554"/>
    <mergeCell ref="L2553:L2554"/>
    <mergeCell ref="M2553:M2554"/>
    <mergeCell ref="N2553:N2554"/>
    <mergeCell ref="O2553:O2554"/>
    <mergeCell ref="B2555:B2557"/>
    <mergeCell ref="C2555:C2557"/>
    <mergeCell ref="D2555:D2557"/>
    <mergeCell ref="E2555:E2557"/>
    <mergeCell ref="F2555:F2557"/>
    <mergeCell ref="L2555:L2557"/>
    <mergeCell ref="M2555:M2557"/>
    <mergeCell ref="N2555:N2557"/>
    <mergeCell ref="O2555:O2557"/>
    <mergeCell ref="B2558:B2561"/>
    <mergeCell ref="C2558:C2561"/>
    <mergeCell ref="D2558:D2561"/>
    <mergeCell ref="E2558:E2561"/>
    <mergeCell ref="F2558:F2561"/>
    <mergeCell ref="L2558:L2561"/>
    <mergeCell ref="M2558:M2561"/>
    <mergeCell ref="N2558:N2561"/>
    <mergeCell ref="O2558:O2561"/>
    <mergeCell ref="B2562:B2563"/>
    <mergeCell ref="C2562:C2563"/>
    <mergeCell ref="D2562:D2563"/>
    <mergeCell ref="E2562:E2563"/>
    <mergeCell ref="F2562:F2563"/>
    <mergeCell ref="L2562:L2563"/>
    <mergeCell ref="M2562:M2563"/>
    <mergeCell ref="N2562:N2563"/>
    <mergeCell ref="O2562:O2563"/>
    <mergeCell ref="B2564:B2565"/>
    <mergeCell ref="C2564:C2565"/>
    <mergeCell ref="D2564:D2565"/>
    <mergeCell ref="E2564:E2565"/>
    <mergeCell ref="F2564:F2565"/>
    <mergeCell ref="L2564:L2565"/>
    <mergeCell ref="M2564:M2565"/>
    <mergeCell ref="N2564:N2565"/>
    <mergeCell ref="O2564:O2565"/>
    <mergeCell ref="B2566:B2567"/>
    <mergeCell ref="C2566:C2567"/>
    <mergeCell ref="D2566:D2567"/>
    <mergeCell ref="E2566:E2567"/>
    <mergeCell ref="F2566:F2567"/>
    <mergeCell ref="L2566:L2567"/>
    <mergeCell ref="M2566:M2567"/>
    <mergeCell ref="N2566:N2567"/>
    <mergeCell ref="O2566:O2567"/>
    <mergeCell ref="B2568:B2573"/>
    <mergeCell ref="C2568:C2573"/>
    <mergeCell ref="D2568:D2573"/>
    <mergeCell ref="E2568:E2573"/>
    <mergeCell ref="F2568:F2573"/>
    <mergeCell ref="L2568:L2573"/>
    <mergeCell ref="M2568:M2573"/>
    <mergeCell ref="N2568:N2573"/>
    <mergeCell ref="O2568:O2573"/>
    <mergeCell ref="B2574:B2576"/>
    <mergeCell ref="C2574:C2576"/>
    <mergeCell ref="D2574:D2576"/>
    <mergeCell ref="E2574:E2576"/>
    <mergeCell ref="F2574:F2576"/>
    <mergeCell ref="L2574:L2576"/>
    <mergeCell ref="M2574:M2576"/>
    <mergeCell ref="N2574:N2576"/>
    <mergeCell ref="O2574:O2576"/>
    <mergeCell ref="B2577:B2579"/>
    <mergeCell ref="C2577:C2579"/>
    <mergeCell ref="D2577:D2579"/>
    <mergeCell ref="E2577:E2579"/>
    <mergeCell ref="F2577:F2579"/>
    <mergeCell ref="L2577:L2579"/>
    <mergeCell ref="M2577:M2579"/>
    <mergeCell ref="N2577:N2579"/>
    <mergeCell ref="O2577:O2579"/>
    <mergeCell ref="B2580:B2581"/>
    <mergeCell ref="C2580:C2581"/>
    <mergeCell ref="D2580:D2581"/>
    <mergeCell ref="E2580:E2581"/>
    <mergeCell ref="F2580:F2581"/>
    <mergeCell ref="L2580:L2581"/>
    <mergeCell ref="M2580:M2581"/>
    <mergeCell ref="N2580:N2581"/>
    <mergeCell ref="O2580:O2581"/>
    <mergeCell ref="B2583:B2584"/>
    <mergeCell ref="C2583:C2584"/>
    <mergeCell ref="D2583:D2584"/>
    <mergeCell ref="E2583:E2584"/>
    <mergeCell ref="F2583:F2584"/>
    <mergeCell ref="L2583:L2584"/>
    <mergeCell ref="M2583:M2584"/>
    <mergeCell ref="N2583:N2584"/>
    <mergeCell ref="O2583:O2584"/>
    <mergeCell ref="B2585:B2586"/>
    <mergeCell ref="C2585:C2586"/>
    <mergeCell ref="D2585:D2586"/>
    <mergeCell ref="E2585:E2586"/>
    <mergeCell ref="F2585:F2586"/>
    <mergeCell ref="L2585:L2586"/>
    <mergeCell ref="M2585:M2586"/>
    <mergeCell ref="N2585:N2586"/>
    <mergeCell ref="O2585:O2586"/>
    <mergeCell ref="B2587:B2588"/>
    <mergeCell ref="C2587:C2588"/>
    <mergeCell ref="D2587:D2588"/>
    <mergeCell ref="E2587:E2588"/>
    <mergeCell ref="F2587:F2588"/>
    <mergeCell ref="L2587:L2588"/>
    <mergeCell ref="M2587:M2588"/>
    <mergeCell ref="N2587:N2588"/>
    <mergeCell ref="O2587:O2588"/>
    <mergeCell ref="B2589:B2590"/>
    <mergeCell ref="C2589:C2590"/>
    <mergeCell ref="D2589:D2590"/>
    <mergeCell ref="E2589:E2590"/>
    <mergeCell ref="F2589:F2590"/>
    <mergeCell ref="L2589:L2590"/>
    <mergeCell ref="M2589:M2590"/>
    <mergeCell ref="N2589:N2590"/>
    <mergeCell ref="O2589:O2590"/>
    <mergeCell ref="B2591:B2592"/>
    <mergeCell ref="C2591:C2592"/>
    <mergeCell ref="D2591:D2592"/>
    <mergeCell ref="E2591:E2592"/>
    <mergeCell ref="F2591:F2592"/>
    <mergeCell ref="L2591:L2592"/>
    <mergeCell ref="M2591:M2592"/>
    <mergeCell ref="N2591:N2592"/>
    <mergeCell ref="O2591:O2592"/>
    <mergeCell ref="B2593:B2595"/>
    <mergeCell ref="C2593:C2595"/>
    <mergeCell ref="D2593:D2595"/>
    <mergeCell ref="E2593:E2595"/>
    <mergeCell ref="F2593:F2595"/>
    <mergeCell ref="L2593:L2595"/>
    <mergeCell ref="M2593:M2595"/>
    <mergeCell ref="N2593:N2595"/>
    <mergeCell ref="O2593:O2595"/>
    <mergeCell ref="B2596:B2597"/>
    <mergeCell ref="C2596:C2597"/>
    <mergeCell ref="D2596:D2597"/>
    <mergeCell ref="E2596:E2597"/>
    <mergeCell ref="F2596:F2597"/>
    <mergeCell ref="L2596:L2597"/>
    <mergeCell ref="M2596:M2597"/>
    <mergeCell ref="N2596:N2597"/>
    <mergeCell ref="O2596:O2597"/>
    <mergeCell ref="B2598:B2600"/>
    <mergeCell ref="C2598:C2600"/>
    <mergeCell ref="D2598:D2600"/>
    <mergeCell ref="E2598:E2600"/>
    <mergeCell ref="F2598:F2600"/>
    <mergeCell ref="L2598:L2600"/>
    <mergeCell ref="M2598:M2600"/>
    <mergeCell ref="N2598:N2600"/>
    <mergeCell ref="O2598:O2600"/>
    <mergeCell ref="B2601:B2602"/>
    <mergeCell ref="C2601:C2602"/>
    <mergeCell ref="D2601:D2602"/>
    <mergeCell ref="E2601:E2602"/>
    <mergeCell ref="F2601:F2602"/>
    <mergeCell ref="L2601:L2602"/>
    <mergeCell ref="M2601:M2602"/>
    <mergeCell ref="N2601:N2602"/>
    <mergeCell ref="O2601:O2602"/>
    <mergeCell ref="B2603:B2605"/>
    <mergeCell ref="C2603:C2605"/>
    <mergeCell ref="D2603:D2605"/>
    <mergeCell ref="E2603:E2605"/>
    <mergeCell ref="F2603:F2605"/>
    <mergeCell ref="L2603:L2605"/>
    <mergeCell ref="M2603:M2605"/>
    <mergeCell ref="N2603:N2605"/>
    <mergeCell ref="O2603:O2605"/>
    <mergeCell ref="B2606:B2608"/>
    <mergeCell ref="C2606:C2608"/>
    <mergeCell ref="D2606:D2608"/>
    <mergeCell ref="E2606:E2608"/>
    <mergeCell ref="F2606:F2608"/>
    <mergeCell ref="L2606:L2608"/>
    <mergeCell ref="M2606:M2608"/>
    <mergeCell ref="N2606:N2608"/>
    <mergeCell ref="O2606:O2608"/>
    <mergeCell ref="B2609:B2610"/>
    <mergeCell ref="C2609:C2610"/>
    <mergeCell ref="D2609:D2610"/>
    <mergeCell ref="E2609:E2610"/>
    <mergeCell ref="F2609:F2610"/>
    <mergeCell ref="L2609:L2610"/>
    <mergeCell ref="M2609:M2610"/>
    <mergeCell ref="N2609:N2610"/>
    <mergeCell ref="O2609:O2610"/>
    <mergeCell ref="B2611:B2612"/>
    <mergeCell ref="C2611:C2612"/>
    <mergeCell ref="D2611:D2612"/>
    <mergeCell ref="E2611:E2612"/>
    <mergeCell ref="F2611:F2612"/>
    <mergeCell ref="L2611:L2612"/>
    <mergeCell ref="M2611:M2612"/>
    <mergeCell ref="N2611:N2612"/>
    <mergeCell ref="O2611:O2612"/>
    <mergeCell ref="B2613:B2615"/>
    <mergeCell ref="C2613:C2615"/>
    <mergeCell ref="D2613:D2615"/>
    <mergeCell ref="E2613:E2615"/>
    <mergeCell ref="F2613:F2615"/>
    <mergeCell ref="L2613:L2615"/>
    <mergeCell ref="M2613:M2615"/>
    <mergeCell ref="N2613:N2615"/>
    <mergeCell ref="O2613:O2615"/>
    <mergeCell ref="B2616:B2617"/>
    <mergeCell ref="C2616:C2617"/>
    <mergeCell ref="D2616:D2617"/>
    <mergeCell ref="E2616:E2617"/>
    <mergeCell ref="F2616:F2617"/>
    <mergeCell ref="L2616:L2617"/>
    <mergeCell ref="M2616:M2617"/>
    <mergeCell ref="N2616:N2617"/>
    <mergeCell ref="O2616:O2617"/>
    <mergeCell ref="B2618:B2619"/>
    <mergeCell ref="C2618:C2619"/>
    <mergeCell ref="D2618:D2619"/>
    <mergeCell ref="E2618:E2619"/>
    <mergeCell ref="F2618:F2619"/>
    <mergeCell ref="L2618:L2619"/>
    <mergeCell ref="M2618:M2619"/>
    <mergeCell ref="N2618:N2619"/>
    <mergeCell ref="O2618:O2619"/>
    <mergeCell ref="B2620:B2622"/>
    <mergeCell ref="C2620:C2622"/>
    <mergeCell ref="D2620:D2622"/>
    <mergeCell ref="E2620:E2622"/>
    <mergeCell ref="F2620:F2622"/>
    <mergeCell ref="L2620:L2622"/>
    <mergeCell ref="M2620:M2622"/>
    <mergeCell ref="N2620:N2622"/>
    <mergeCell ref="O2620:O2622"/>
    <mergeCell ref="B2623:B2624"/>
    <mergeCell ref="C2623:C2624"/>
    <mergeCell ref="D2623:D2624"/>
    <mergeCell ref="E2623:E2624"/>
    <mergeCell ref="F2623:F2624"/>
    <mergeCell ref="L2623:L2624"/>
    <mergeCell ref="M2623:M2624"/>
    <mergeCell ref="N2623:N2624"/>
    <mergeCell ref="O2623:O2624"/>
    <mergeCell ref="B2625:B2627"/>
    <mergeCell ref="C2625:C2627"/>
    <mergeCell ref="D2625:D2627"/>
    <mergeCell ref="E2625:E2627"/>
    <mergeCell ref="F2625:F2627"/>
    <mergeCell ref="L2625:L2627"/>
    <mergeCell ref="M2625:M2627"/>
    <mergeCell ref="N2625:N2627"/>
    <mergeCell ref="O2625:O2627"/>
    <mergeCell ref="B2628:B2631"/>
    <mergeCell ref="C2628:C2631"/>
    <mergeCell ref="D2628:D2631"/>
    <mergeCell ref="E2628:E2631"/>
    <mergeCell ref="F2628:F2631"/>
    <mergeCell ref="L2628:L2631"/>
    <mergeCell ref="M2628:M2631"/>
    <mergeCell ref="N2628:N2631"/>
    <mergeCell ref="O2628:O2631"/>
    <mergeCell ref="B2632:B2633"/>
    <mergeCell ref="C2632:C2633"/>
    <mergeCell ref="D2632:D2633"/>
    <mergeCell ref="E2632:E2633"/>
    <mergeCell ref="F2632:F2633"/>
    <mergeCell ref="L2632:L2633"/>
    <mergeCell ref="M2632:M2633"/>
    <mergeCell ref="N2632:N2633"/>
    <mergeCell ref="O2632:O2633"/>
    <mergeCell ref="B2634:B2635"/>
    <mergeCell ref="C2634:C2635"/>
    <mergeCell ref="D2634:D2635"/>
    <mergeCell ref="E2634:E2635"/>
    <mergeCell ref="F2634:F2635"/>
    <mergeCell ref="L2634:L2635"/>
    <mergeCell ref="M2634:M2635"/>
    <mergeCell ref="N2634:N2635"/>
    <mergeCell ref="O2634:O2635"/>
    <mergeCell ref="B2636:B2638"/>
    <mergeCell ref="C2636:C2638"/>
    <mergeCell ref="D2636:D2638"/>
    <mergeCell ref="E2636:E2638"/>
    <mergeCell ref="F2636:F2638"/>
    <mergeCell ref="L2636:L2638"/>
    <mergeCell ref="M2636:M2638"/>
    <mergeCell ref="N2636:N2638"/>
    <mergeCell ref="O2636:O2638"/>
    <mergeCell ref="B2639:B2640"/>
    <mergeCell ref="C2639:C2640"/>
    <mergeCell ref="D2639:D2640"/>
    <mergeCell ref="E2639:E2640"/>
    <mergeCell ref="F2639:F2640"/>
    <mergeCell ref="L2639:L2640"/>
    <mergeCell ref="M2639:M2640"/>
    <mergeCell ref="N2639:N2640"/>
    <mergeCell ref="O2639:O2640"/>
    <mergeCell ref="B2641:B2643"/>
    <mergeCell ref="C2641:C2643"/>
    <mergeCell ref="D2641:D2643"/>
    <mergeCell ref="E2641:E2643"/>
    <mergeCell ref="F2641:F2643"/>
    <mergeCell ref="L2641:L2643"/>
    <mergeCell ref="M2641:M2643"/>
    <mergeCell ref="N2641:N2643"/>
    <mergeCell ref="O2641:O2643"/>
    <mergeCell ref="B2644:B2647"/>
    <mergeCell ref="C2644:C2647"/>
    <mergeCell ref="D2644:D2647"/>
    <mergeCell ref="E2644:E2647"/>
    <mergeCell ref="F2644:F2647"/>
    <mergeCell ref="L2644:L2647"/>
    <mergeCell ref="M2644:M2647"/>
    <mergeCell ref="N2644:N2647"/>
    <mergeCell ref="O2644:O2647"/>
    <mergeCell ref="B2649:B2651"/>
    <mergeCell ref="C2649:C2651"/>
    <mergeCell ref="D2649:D2651"/>
    <mergeCell ref="E2649:E2651"/>
    <mergeCell ref="F2649:F2651"/>
    <mergeCell ref="L2649:L2651"/>
    <mergeCell ref="M2649:M2651"/>
    <mergeCell ref="N2649:N2651"/>
    <mergeCell ref="O2649:O2651"/>
    <mergeCell ref="B2652:B2653"/>
    <mergeCell ref="C2652:C2653"/>
    <mergeCell ref="D2652:D2653"/>
    <mergeCell ref="E2652:E2653"/>
    <mergeCell ref="F2652:F2653"/>
    <mergeCell ref="L2652:L2653"/>
    <mergeCell ref="M2652:M2653"/>
    <mergeCell ref="N2652:N2653"/>
    <mergeCell ref="O2652:O2653"/>
    <mergeCell ref="B2654:B2656"/>
    <mergeCell ref="C2654:C2656"/>
    <mergeCell ref="D2654:D2656"/>
    <mergeCell ref="E2654:E2656"/>
    <mergeCell ref="F2654:F2656"/>
    <mergeCell ref="L2654:L2656"/>
    <mergeCell ref="M2654:M2656"/>
    <mergeCell ref="N2654:N2656"/>
    <mergeCell ref="O2654:O2656"/>
    <mergeCell ref="B2657:B2658"/>
    <mergeCell ref="C2657:C2658"/>
    <mergeCell ref="D2657:D2658"/>
    <mergeCell ref="E2657:E2658"/>
    <mergeCell ref="F2657:F2658"/>
    <mergeCell ref="L2657:L2658"/>
    <mergeCell ref="M2657:M2658"/>
    <mergeCell ref="N2657:N2658"/>
    <mergeCell ref="O2657:O2658"/>
    <mergeCell ref="B2659:B2662"/>
    <mergeCell ref="C2659:C2662"/>
    <mergeCell ref="D2659:D2662"/>
    <mergeCell ref="E2659:E2662"/>
    <mergeCell ref="L2659:L2662"/>
    <mergeCell ref="M2659:M2662"/>
    <mergeCell ref="N2659:N2662"/>
    <mergeCell ref="O2659:O2662"/>
    <mergeCell ref="B2663:B2665"/>
    <mergeCell ref="C2663:C2665"/>
    <mergeCell ref="D2663:D2665"/>
    <mergeCell ref="E2663:E2665"/>
    <mergeCell ref="F2663:F2665"/>
    <mergeCell ref="L2663:L2665"/>
    <mergeCell ref="M2663:M2665"/>
    <mergeCell ref="N2663:N2665"/>
    <mergeCell ref="O2663:O2665"/>
    <mergeCell ref="B2666:B2668"/>
    <mergeCell ref="C2666:C2668"/>
    <mergeCell ref="D2666:D2668"/>
    <mergeCell ref="E2666:E2668"/>
    <mergeCell ref="F2666:F2668"/>
    <mergeCell ref="L2666:L2668"/>
    <mergeCell ref="M2666:M2668"/>
    <mergeCell ref="N2666:N2668"/>
    <mergeCell ref="O2666:O2668"/>
    <mergeCell ref="B2669:B2671"/>
    <mergeCell ref="C2669:C2671"/>
    <mergeCell ref="D2669:D2671"/>
    <mergeCell ref="E2669:E2671"/>
    <mergeCell ref="F2669:F2671"/>
    <mergeCell ref="L2669:L2671"/>
    <mergeCell ref="M2669:M2671"/>
    <mergeCell ref="N2669:N2671"/>
    <mergeCell ref="O2669:O2671"/>
    <mergeCell ref="B2672:B2673"/>
    <mergeCell ref="C2672:C2673"/>
    <mergeCell ref="D2672:D2673"/>
    <mergeCell ref="E2672:E2673"/>
    <mergeCell ref="L2672:L2673"/>
    <mergeCell ref="M2672:M2673"/>
    <mergeCell ref="N2672:N2673"/>
    <mergeCell ref="O2672:O2673"/>
    <mergeCell ref="B2674:B2675"/>
    <mergeCell ref="C2674:C2675"/>
    <mergeCell ref="D2674:D2675"/>
    <mergeCell ref="E2674:E2675"/>
    <mergeCell ref="F2674:F2675"/>
    <mergeCell ref="L2674:L2675"/>
    <mergeCell ref="M2674:M2675"/>
    <mergeCell ref="N2674:N2675"/>
    <mergeCell ref="O2674:O2675"/>
    <mergeCell ref="B2677:B2678"/>
    <mergeCell ref="C2677:C2678"/>
    <mergeCell ref="D2677:D2678"/>
    <mergeCell ref="E2677:E2678"/>
    <mergeCell ref="F2677:F2678"/>
    <mergeCell ref="L2677:L2678"/>
    <mergeCell ref="M2677:M2678"/>
    <mergeCell ref="N2677:N2678"/>
    <mergeCell ref="O2677:O2678"/>
    <mergeCell ref="B2683:B2684"/>
    <mergeCell ref="C2683:C2684"/>
    <mergeCell ref="D2683:D2684"/>
    <mergeCell ref="E2683:E2684"/>
    <mergeCell ref="F2683:F2684"/>
    <mergeCell ref="L2683:L2684"/>
    <mergeCell ref="M2683:M2684"/>
    <mergeCell ref="N2683:N2684"/>
    <mergeCell ref="O2683:O2684"/>
    <mergeCell ref="B2685:B2686"/>
    <mergeCell ref="C2685:C2686"/>
    <mergeCell ref="D2685:D2686"/>
    <mergeCell ref="E2685:E2686"/>
    <mergeCell ref="F2685:F2686"/>
    <mergeCell ref="L2685:L2686"/>
    <mergeCell ref="M2685:M2686"/>
    <mergeCell ref="N2685:N2686"/>
    <mergeCell ref="O2685:O2686"/>
    <mergeCell ref="B2687:B2688"/>
    <mergeCell ref="C2687:C2688"/>
    <mergeCell ref="D2687:D2688"/>
    <mergeCell ref="E2687:E2688"/>
    <mergeCell ref="F2687:F2688"/>
    <mergeCell ref="L2687:L2688"/>
    <mergeCell ref="M2687:M2688"/>
    <mergeCell ref="N2687:N2688"/>
    <mergeCell ref="O2687:O2688"/>
    <mergeCell ref="B2689:B2690"/>
    <mergeCell ref="C2689:C2690"/>
    <mergeCell ref="D2689:D2690"/>
    <mergeCell ref="E2689:E2690"/>
    <mergeCell ref="F2689:F2690"/>
    <mergeCell ref="L2689:L2690"/>
    <mergeCell ref="M2689:M2690"/>
    <mergeCell ref="N2689:N2690"/>
    <mergeCell ref="O2689:O2690"/>
    <mergeCell ref="B2691:B2692"/>
    <mergeCell ref="C2691:C2692"/>
    <mergeCell ref="D2691:D2692"/>
    <mergeCell ref="E2691:E2692"/>
    <mergeCell ref="F2691:F2692"/>
    <mergeCell ref="L2691:L2692"/>
    <mergeCell ref="M2691:M2692"/>
    <mergeCell ref="N2691:N2692"/>
    <mergeCell ref="O2691:O2692"/>
    <mergeCell ref="B2694:B2696"/>
    <mergeCell ref="C2694:C2696"/>
    <mergeCell ref="D2694:D2696"/>
    <mergeCell ref="E2694:E2696"/>
    <mergeCell ref="F2694:F2696"/>
    <mergeCell ref="L2694:L2696"/>
    <mergeCell ref="M2694:M2696"/>
    <mergeCell ref="N2694:N2696"/>
    <mergeCell ref="O2694:O2696"/>
    <mergeCell ref="B2697:B2698"/>
    <mergeCell ref="C2697:C2698"/>
    <mergeCell ref="D2697:D2698"/>
    <mergeCell ref="E2697:E2698"/>
    <mergeCell ref="F2697:F2698"/>
    <mergeCell ref="L2697:L2698"/>
    <mergeCell ref="M2697:M2698"/>
    <mergeCell ref="N2697:N2698"/>
    <mergeCell ref="O2697:O2698"/>
    <mergeCell ref="B2702:B2703"/>
    <mergeCell ref="C2702:C2703"/>
    <mergeCell ref="D2702:D2703"/>
    <mergeCell ref="E2702:E2703"/>
    <mergeCell ref="F2702:F2703"/>
    <mergeCell ref="L2702:L2703"/>
    <mergeCell ref="M2702:M2703"/>
    <mergeCell ref="N2702:N2703"/>
    <mergeCell ref="O2702:O2703"/>
    <mergeCell ref="B2704:B2705"/>
    <mergeCell ref="C2704:C2705"/>
    <mergeCell ref="D2704:D2705"/>
    <mergeCell ref="E2704:E2705"/>
    <mergeCell ref="F2704:F2705"/>
    <mergeCell ref="L2704:L2705"/>
    <mergeCell ref="M2704:M2705"/>
    <mergeCell ref="N2704:N2705"/>
    <mergeCell ref="O2704:O2705"/>
    <mergeCell ref="B2706:B2707"/>
    <mergeCell ref="C2706:C2707"/>
    <mergeCell ref="D2706:D2707"/>
    <mergeCell ref="E2706:E2707"/>
    <mergeCell ref="F2706:F2707"/>
    <mergeCell ref="L2706:L2707"/>
    <mergeCell ref="M2706:M2707"/>
    <mergeCell ref="N2706:N2707"/>
    <mergeCell ref="O2706:O2707"/>
    <mergeCell ref="O2712:O2713"/>
    <mergeCell ref="B2708:B2709"/>
    <mergeCell ref="C2708:C2709"/>
    <mergeCell ref="D2708:D2709"/>
    <mergeCell ref="E2708:E2709"/>
    <mergeCell ref="L2708:L2709"/>
    <mergeCell ref="M2708:M2709"/>
    <mergeCell ref="M2715:M2716"/>
    <mergeCell ref="N2708:N2709"/>
    <mergeCell ref="O2708:O2709"/>
    <mergeCell ref="B2712:B2713"/>
    <mergeCell ref="C2712:C2713"/>
    <mergeCell ref="D2712:D2713"/>
    <mergeCell ref="E2712:E2713"/>
    <mergeCell ref="L2712:L2713"/>
    <mergeCell ref="M2712:M2713"/>
    <mergeCell ref="N2712:N2713"/>
    <mergeCell ref="O2715:O2716"/>
    <mergeCell ref="B2717:B2718"/>
    <mergeCell ref="C2717:C2718"/>
    <mergeCell ref="D2717:D2718"/>
    <mergeCell ref="E2717:E2718"/>
    <mergeCell ref="L2717:L2718"/>
    <mergeCell ref="M2717:M2718"/>
    <mergeCell ref="N2717:N2718"/>
    <mergeCell ref="O2717:O2718"/>
    <mergeCell ref="B2715:B2716"/>
    <mergeCell ref="A2555:A2557"/>
    <mergeCell ref="B2719:B2720"/>
    <mergeCell ref="C2719:C2720"/>
    <mergeCell ref="D2719:D2720"/>
    <mergeCell ref="E2719:E2720"/>
    <mergeCell ref="L2719:L2720"/>
    <mergeCell ref="C2715:C2716"/>
    <mergeCell ref="D2715:D2716"/>
    <mergeCell ref="E2715:E2716"/>
    <mergeCell ref="L2715:L2716"/>
    <mergeCell ref="A2574:A2576"/>
    <mergeCell ref="N2719:N2720"/>
    <mergeCell ref="O2719:O2720"/>
    <mergeCell ref="A2539:A2540"/>
    <mergeCell ref="A2541:A2544"/>
    <mergeCell ref="A2545:A2546"/>
    <mergeCell ref="A2547:A2548"/>
    <mergeCell ref="A2549:A2550"/>
    <mergeCell ref="A2551:A2552"/>
    <mergeCell ref="A2553:A2554"/>
    <mergeCell ref="A2580:A2581"/>
    <mergeCell ref="A2583:A2584"/>
    <mergeCell ref="A2585:A2586"/>
    <mergeCell ref="A2587:A2588"/>
    <mergeCell ref="A2589:A2590"/>
    <mergeCell ref="A2558:A2561"/>
    <mergeCell ref="A2562:A2563"/>
    <mergeCell ref="A2564:A2565"/>
    <mergeCell ref="A2566:A2567"/>
    <mergeCell ref="A2568:A2573"/>
    <mergeCell ref="A2613:A2615"/>
    <mergeCell ref="A2616:A2617"/>
    <mergeCell ref="A2618:A2619"/>
    <mergeCell ref="A2591:A2592"/>
    <mergeCell ref="A2593:A2595"/>
    <mergeCell ref="A2596:A2597"/>
    <mergeCell ref="A2598:A2600"/>
    <mergeCell ref="A2601:A2602"/>
    <mergeCell ref="A2603:A2605"/>
    <mergeCell ref="A2704:A2705"/>
    <mergeCell ref="A2672:A2673"/>
    <mergeCell ref="A2674:A2675"/>
    <mergeCell ref="A2677:A2678"/>
    <mergeCell ref="A2683:A2684"/>
    <mergeCell ref="A2685:A2686"/>
    <mergeCell ref="A2687:A2688"/>
    <mergeCell ref="A2708:A2709"/>
    <mergeCell ref="A2712:A2713"/>
    <mergeCell ref="A2715:A2716"/>
    <mergeCell ref="A2717:A2718"/>
    <mergeCell ref="A2719:A2720"/>
    <mergeCell ref="A2689:A2690"/>
    <mergeCell ref="A2691:A2692"/>
    <mergeCell ref="A2694:A2696"/>
    <mergeCell ref="A2697:A2698"/>
    <mergeCell ref="A2702:A2703"/>
    <mergeCell ref="A2606:A2608"/>
    <mergeCell ref="A2609:A2610"/>
    <mergeCell ref="A2611:A2612"/>
    <mergeCell ref="N1534:N1535"/>
    <mergeCell ref="O1534:O1535"/>
    <mergeCell ref="A1536:A1537"/>
    <mergeCell ref="B1536:B1537"/>
    <mergeCell ref="C1536:C1537"/>
    <mergeCell ref="D1536:D1537"/>
    <mergeCell ref="A2577:A2579"/>
    <mergeCell ref="A2620:A2622"/>
    <mergeCell ref="A2623:A2624"/>
    <mergeCell ref="A2625:A2627"/>
    <mergeCell ref="A2628:A2631"/>
    <mergeCell ref="A2632:A2633"/>
    <mergeCell ref="A2634:A2635"/>
    <mergeCell ref="A2669:A2671"/>
    <mergeCell ref="A2636:A2638"/>
    <mergeCell ref="A2639:A2640"/>
    <mergeCell ref="A2641:A2643"/>
    <mergeCell ref="A2644:A2647"/>
    <mergeCell ref="A2649:A2651"/>
    <mergeCell ref="A2652:A2653"/>
    <mergeCell ref="M1532:M1533"/>
    <mergeCell ref="N1532:N1533"/>
    <mergeCell ref="O1532:O1533"/>
    <mergeCell ref="M1534:M1535"/>
    <mergeCell ref="A2706:A2707"/>
    <mergeCell ref="A2654:A2656"/>
    <mergeCell ref="A2657:A2658"/>
    <mergeCell ref="A2659:A2662"/>
    <mergeCell ref="A2663:A2665"/>
    <mergeCell ref="A2666:A2668"/>
    <mergeCell ref="D1545:D1546"/>
    <mergeCell ref="E1545:E1546"/>
    <mergeCell ref="L1545:L1546"/>
    <mergeCell ref="A1542:A1543"/>
    <mergeCell ref="B1542:B1543"/>
    <mergeCell ref="C1542:C1543"/>
    <mergeCell ref="D1542:D1543"/>
    <mergeCell ref="N1545:N1546"/>
    <mergeCell ref="O1545:O1546"/>
    <mergeCell ref="A1549:A1550"/>
    <mergeCell ref="B1549:B1550"/>
    <mergeCell ref="C1549:C1550"/>
    <mergeCell ref="D1549:D1550"/>
    <mergeCell ref="E1549:E1550"/>
    <mergeCell ref="K1549:K1550"/>
    <mergeCell ref="L1549:L1550"/>
    <mergeCell ref="A1545:A1546"/>
    <mergeCell ref="A1532:A1533"/>
    <mergeCell ref="B1532:B1533"/>
    <mergeCell ref="C1532:C1533"/>
    <mergeCell ref="D1532:D1533"/>
    <mergeCell ref="E1532:E1533"/>
    <mergeCell ref="L1532:L1533"/>
    <mergeCell ref="M1551:M1552"/>
    <mergeCell ref="A1534:A1535"/>
    <mergeCell ref="B1534:B1535"/>
    <mergeCell ref="C1534:C1535"/>
    <mergeCell ref="D1534:D1535"/>
    <mergeCell ref="E1534:E1535"/>
    <mergeCell ref="L1534:L1535"/>
    <mergeCell ref="M1545:M1546"/>
    <mergeCell ref="B1545:B1546"/>
    <mergeCell ref="C1545:C1546"/>
    <mergeCell ref="A1551:A1552"/>
    <mergeCell ref="B1551:B1552"/>
    <mergeCell ref="C1551:C1552"/>
    <mergeCell ref="D1551:D1552"/>
    <mergeCell ref="E1551:E1552"/>
    <mergeCell ref="L1551:L1552"/>
    <mergeCell ref="N1551:N1552"/>
    <mergeCell ref="O1551:O1552"/>
    <mergeCell ref="A1554:A1555"/>
    <mergeCell ref="B1554:B1555"/>
    <mergeCell ref="C1554:C1555"/>
    <mergeCell ref="D1554:D1555"/>
    <mergeCell ref="E1554:E1555"/>
    <mergeCell ref="L1554:L1555"/>
    <mergeCell ref="M1554:M1555"/>
    <mergeCell ref="N1554:N1555"/>
    <mergeCell ref="O1554:O1555"/>
    <mergeCell ref="A1559:A1560"/>
    <mergeCell ref="B1559:B1560"/>
    <mergeCell ref="C1559:C1560"/>
    <mergeCell ref="D1559:D1560"/>
    <mergeCell ref="E1559:E1560"/>
    <mergeCell ref="L1559:L1560"/>
    <mergeCell ref="M1559:M1560"/>
    <mergeCell ref="N1559:N1560"/>
    <mergeCell ref="O1559:O1560"/>
    <mergeCell ref="A1566:A1567"/>
    <mergeCell ref="B1566:B1567"/>
    <mergeCell ref="C1566:C1567"/>
    <mergeCell ref="D1566:D1567"/>
    <mergeCell ref="E1566:E1567"/>
    <mergeCell ref="L1566:L1567"/>
    <mergeCell ref="M1566:M1567"/>
    <mergeCell ref="N1566:N1567"/>
    <mergeCell ref="O1566:O1567"/>
    <mergeCell ref="A1568:A1569"/>
    <mergeCell ref="B1568:B1569"/>
    <mergeCell ref="C1568:C1569"/>
    <mergeCell ref="D1568:D1569"/>
    <mergeCell ref="E1568:E1569"/>
    <mergeCell ref="L1568:L1569"/>
    <mergeCell ref="M1568:M1569"/>
    <mergeCell ref="N1568:N1569"/>
    <mergeCell ref="O1568:O1569"/>
    <mergeCell ref="A1571:A1572"/>
    <mergeCell ref="B1571:B1572"/>
    <mergeCell ref="C1571:C1572"/>
    <mergeCell ref="D1571:D1572"/>
    <mergeCell ref="E1571:E1572"/>
    <mergeCell ref="L1571:L1572"/>
    <mergeCell ref="M1571:M1572"/>
    <mergeCell ref="N1571:N1572"/>
    <mergeCell ref="O1571:O1572"/>
    <mergeCell ref="A1577:A1578"/>
    <mergeCell ref="B1577:B1578"/>
    <mergeCell ref="C1577:C1578"/>
    <mergeCell ref="D1577:D1578"/>
    <mergeCell ref="E1577:E1578"/>
    <mergeCell ref="L1577:L1578"/>
    <mergeCell ref="M1577:M1578"/>
    <mergeCell ref="N1577:N1578"/>
    <mergeCell ref="O1577:O1578"/>
    <mergeCell ref="A1580:A1581"/>
    <mergeCell ref="B1580:B1581"/>
    <mergeCell ref="C1580:C1581"/>
    <mergeCell ref="D1580:D1581"/>
    <mergeCell ref="E1580:E1581"/>
    <mergeCell ref="L1580:L1581"/>
    <mergeCell ref="M1580:M1581"/>
    <mergeCell ref="N1580:N1581"/>
    <mergeCell ref="O1580:O1581"/>
    <mergeCell ref="A1582:A1583"/>
    <mergeCell ref="B1582:B1583"/>
    <mergeCell ref="C1582:C1583"/>
    <mergeCell ref="D1582:D1583"/>
    <mergeCell ref="E1582:E1583"/>
    <mergeCell ref="L1582:L1583"/>
    <mergeCell ref="M1582:M1583"/>
    <mergeCell ref="A1585:A1586"/>
    <mergeCell ref="B1585:B1586"/>
    <mergeCell ref="C1585:C1586"/>
    <mergeCell ref="D1585:D1586"/>
    <mergeCell ref="E1585:E1586"/>
    <mergeCell ref="L1585:L1586"/>
    <mergeCell ref="L1589:L1590"/>
    <mergeCell ref="M1589:M1590"/>
    <mergeCell ref="N1589:N1590"/>
    <mergeCell ref="O1589:O1590"/>
    <mergeCell ref="N1582:N1583"/>
    <mergeCell ref="O1582:O1583"/>
    <mergeCell ref="M1585:M1586"/>
    <mergeCell ref="N1585:N1586"/>
    <mergeCell ref="C1612:C1613"/>
    <mergeCell ref="L1612:L1613"/>
    <mergeCell ref="M1612:M1613"/>
    <mergeCell ref="N1612:N1613"/>
    <mergeCell ref="O1585:O1586"/>
    <mergeCell ref="A1589:A1590"/>
    <mergeCell ref="B1589:B1590"/>
    <mergeCell ref="C1589:C1590"/>
    <mergeCell ref="D1589:D1590"/>
    <mergeCell ref="E1589:E1590"/>
    <mergeCell ref="O1612:O1613"/>
    <mergeCell ref="A1614:A1615"/>
    <mergeCell ref="B1614:B1615"/>
    <mergeCell ref="C1614:C1615"/>
    <mergeCell ref="L1614:L1615"/>
    <mergeCell ref="M1614:M1615"/>
    <mergeCell ref="N1614:N1615"/>
    <mergeCell ref="O1614:O1615"/>
    <mergeCell ref="A1612:A1613"/>
    <mergeCell ref="B1612:B1613"/>
    <mergeCell ref="A1618:A1619"/>
    <mergeCell ref="B1618:B1619"/>
    <mergeCell ref="C1618:C1619"/>
    <mergeCell ref="D1618:D1619"/>
    <mergeCell ref="E1618:E1619"/>
    <mergeCell ref="L1618:L1619"/>
    <mergeCell ref="M1618:M1619"/>
    <mergeCell ref="N1618:N1619"/>
    <mergeCell ref="O1618:O1619"/>
    <mergeCell ref="P1618:P1619"/>
    <mergeCell ref="A1621:A1622"/>
    <mergeCell ref="B1621:B1622"/>
    <mergeCell ref="C1621:C1622"/>
    <mergeCell ref="D1621:D1622"/>
    <mergeCell ref="E1621:E1622"/>
    <mergeCell ref="L1621:L1622"/>
    <mergeCell ref="M1621:M1622"/>
    <mergeCell ref="N1621:N1622"/>
    <mergeCell ref="O1621:O1622"/>
    <mergeCell ref="P1621:P1622"/>
    <mergeCell ref="A1623:A1624"/>
    <mergeCell ref="B1623:B1624"/>
    <mergeCell ref="C1623:C1624"/>
    <mergeCell ref="D1623:D1624"/>
    <mergeCell ref="E1623:E1624"/>
    <mergeCell ref="L1623:L1624"/>
    <mergeCell ref="M1623:M1624"/>
    <mergeCell ref="N1623:N1624"/>
    <mergeCell ref="O1623:O1624"/>
    <mergeCell ref="P1623:P1624"/>
    <mergeCell ref="A1625:A1627"/>
    <mergeCell ref="B1625:B1627"/>
    <mergeCell ref="C1625:C1627"/>
    <mergeCell ref="D1625:D1627"/>
    <mergeCell ref="E1625:E1627"/>
    <mergeCell ref="L1625:L1627"/>
    <mergeCell ref="M1625:M1627"/>
    <mergeCell ref="N1625:N1627"/>
    <mergeCell ref="O1625:O1627"/>
    <mergeCell ref="P1625:P1627"/>
    <mergeCell ref="A1629:A1630"/>
    <mergeCell ref="B1629:B1630"/>
    <mergeCell ref="C1629:C1630"/>
    <mergeCell ref="D1629:D1630"/>
    <mergeCell ref="E1629:E1630"/>
    <mergeCell ref="L1629:L1630"/>
    <mergeCell ref="M1629:M1630"/>
    <mergeCell ref="N1629:N1630"/>
    <mergeCell ref="O1629:O1630"/>
    <mergeCell ref="P1629:P1630"/>
    <mergeCell ref="A1632:A1633"/>
    <mergeCell ref="B1632:B1633"/>
    <mergeCell ref="C1632:C1633"/>
    <mergeCell ref="D1632:D1633"/>
    <mergeCell ref="E1632:E1633"/>
    <mergeCell ref="L1632:L1633"/>
    <mergeCell ref="M1632:M1633"/>
    <mergeCell ref="N1632:N1633"/>
    <mergeCell ref="O1632:O1633"/>
    <mergeCell ref="P1632:P1633"/>
    <mergeCell ref="A1634:A1635"/>
    <mergeCell ref="B1634:B1635"/>
    <mergeCell ref="C1634:C1635"/>
    <mergeCell ref="D1634:D1635"/>
    <mergeCell ref="E1634:E1635"/>
    <mergeCell ref="L1634:L1635"/>
    <mergeCell ref="M1634:M1635"/>
    <mergeCell ref="N1634:N1635"/>
    <mergeCell ref="O1634:O1635"/>
    <mergeCell ref="P1634:P1635"/>
    <mergeCell ref="A1636:A1637"/>
    <mergeCell ref="B1636:B1637"/>
    <mergeCell ref="C1636:C1637"/>
    <mergeCell ref="D1636:D1637"/>
    <mergeCell ref="E1636:E1637"/>
    <mergeCell ref="L1636:L1637"/>
    <mergeCell ref="M1636:M1637"/>
    <mergeCell ref="N1636:N1637"/>
    <mergeCell ref="O1636:O1637"/>
    <mergeCell ref="P1636:P1637"/>
    <mergeCell ref="A1638:A1639"/>
    <mergeCell ref="B1638:B1639"/>
    <mergeCell ref="C1638:C1639"/>
    <mergeCell ref="D1638:D1639"/>
    <mergeCell ref="E1638:E1639"/>
    <mergeCell ref="L1638:L1639"/>
    <mergeCell ref="M1638:M1639"/>
    <mergeCell ref="N1638:N1639"/>
    <mergeCell ref="O1638:O1639"/>
    <mergeCell ref="P1638:P1639"/>
    <mergeCell ref="A1642:A1643"/>
    <mergeCell ref="B1642:B1643"/>
    <mergeCell ref="C1642:C1643"/>
    <mergeCell ref="D1642:D1643"/>
    <mergeCell ref="E1642:E1643"/>
    <mergeCell ref="L1642:L1643"/>
    <mergeCell ref="M1642:M1643"/>
    <mergeCell ref="N1642:N1643"/>
    <mergeCell ref="O1642:O1643"/>
    <mergeCell ref="P1642:P1643"/>
    <mergeCell ref="A1646:A1647"/>
    <mergeCell ref="B1646:B1647"/>
    <mergeCell ref="C1646:C1647"/>
    <mergeCell ref="D1646:D1647"/>
    <mergeCell ref="E1646:E1647"/>
    <mergeCell ref="L1646:L1647"/>
    <mergeCell ref="M1646:M1647"/>
    <mergeCell ref="N1646:N1647"/>
    <mergeCell ref="O1646:O1647"/>
    <mergeCell ref="P1646:P1647"/>
    <mergeCell ref="A1648:A1649"/>
    <mergeCell ref="B1648:B1649"/>
    <mergeCell ref="C1648:C1649"/>
    <mergeCell ref="D1648:D1649"/>
    <mergeCell ref="E1648:E1649"/>
    <mergeCell ref="L1648:L1649"/>
    <mergeCell ref="M1648:M1649"/>
    <mergeCell ref="N1648:N1649"/>
    <mergeCell ref="O1648:O1649"/>
    <mergeCell ref="P1648:P1649"/>
    <mergeCell ref="A1650:A1651"/>
    <mergeCell ref="B1650:B1651"/>
    <mergeCell ref="C1650:C1651"/>
    <mergeCell ref="D1650:D1651"/>
    <mergeCell ref="E1650:E1651"/>
    <mergeCell ref="L1650:L1651"/>
    <mergeCell ref="A1655:A1657"/>
    <mergeCell ref="M1650:M1651"/>
    <mergeCell ref="N1650:N1651"/>
    <mergeCell ref="O1650:O1651"/>
    <mergeCell ref="P1650:P1651"/>
    <mergeCell ref="A1652:A1654"/>
    <mergeCell ref="B1652:B1654"/>
    <mergeCell ref="C1652:C1654"/>
    <mergeCell ref="D1652:D1654"/>
    <mergeCell ref="E1652:E1654"/>
    <mergeCell ref="M1652:M1654"/>
    <mergeCell ref="N1652:N1654"/>
    <mergeCell ref="O1652:O1654"/>
    <mergeCell ref="P1652:P1654"/>
    <mergeCell ref="L1655:L1657"/>
    <mergeCell ref="M1655:M1657"/>
    <mergeCell ref="N1655:N1657"/>
    <mergeCell ref="O1655:O1657"/>
    <mergeCell ref="P1655:P1657"/>
    <mergeCell ref="L1652:L1654"/>
    <mergeCell ref="A1658:A1659"/>
    <mergeCell ref="B1658:B1659"/>
    <mergeCell ref="C1658:C1659"/>
    <mergeCell ref="D1658:D1659"/>
    <mergeCell ref="E1658:E1659"/>
    <mergeCell ref="L1658:L1659"/>
    <mergeCell ref="M1658:M1659"/>
    <mergeCell ref="N1658:N1659"/>
    <mergeCell ref="O1658:O1659"/>
    <mergeCell ref="P1658:P1659"/>
    <mergeCell ref="A1660:A1661"/>
    <mergeCell ref="B1660:B1661"/>
    <mergeCell ref="C1660:C1661"/>
    <mergeCell ref="D1660:D1661"/>
    <mergeCell ref="E1660:E1661"/>
    <mergeCell ref="L1660:L1661"/>
    <mergeCell ref="M1660:M1661"/>
    <mergeCell ref="N1660:N1661"/>
    <mergeCell ref="O1660:O1661"/>
    <mergeCell ref="P1660:P1661"/>
    <mergeCell ref="A1662:A1663"/>
    <mergeCell ref="B1662:B1663"/>
    <mergeCell ref="C1662:C1663"/>
    <mergeCell ref="D1662:D1663"/>
    <mergeCell ref="E1662:E1663"/>
    <mergeCell ref="L1662:L1663"/>
    <mergeCell ref="M1662:M1663"/>
    <mergeCell ref="N1662:N1663"/>
    <mergeCell ref="O1662:O1663"/>
    <mergeCell ref="P1662:P1663"/>
    <mergeCell ref="A1664:A1665"/>
    <mergeCell ref="B1664:B1665"/>
    <mergeCell ref="C1664:C1665"/>
    <mergeCell ref="D1664:D1665"/>
    <mergeCell ref="E1664:E1665"/>
    <mergeCell ref="L1664:L1665"/>
    <mergeCell ref="M1664:M1665"/>
    <mergeCell ref="N1664:N1665"/>
    <mergeCell ref="O1664:O1665"/>
    <mergeCell ref="A1666:A1669"/>
    <mergeCell ref="B1666:B1669"/>
    <mergeCell ref="C1666:C1669"/>
    <mergeCell ref="D1666:D1669"/>
    <mergeCell ref="E1666:E1669"/>
    <mergeCell ref="L1666:L1669"/>
    <mergeCell ref="M1666:M1669"/>
    <mergeCell ref="N1666:N1669"/>
    <mergeCell ref="O1666:O1669"/>
    <mergeCell ref="P1666:P1669"/>
    <mergeCell ref="A1670:A1673"/>
    <mergeCell ref="B1670:B1673"/>
    <mergeCell ref="C1670:C1673"/>
    <mergeCell ref="D1670:D1673"/>
    <mergeCell ref="E1670:E1673"/>
    <mergeCell ref="L1670:L1673"/>
    <mergeCell ref="M1670:M1673"/>
    <mergeCell ref="N1670:N1673"/>
    <mergeCell ref="O1670:O1673"/>
    <mergeCell ref="P1670:P1673"/>
    <mergeCell ref="A1674:A1677"/>
    <mergeCell ref="B1674:B1677"/>
    <mergeCell ref="C1674:C1677"/>
    <mergeCell ref="D1674:D1677"/>
    <mergeCell ref="E1674:E1677"/>
    <mergeCell ref="L1674:L1677"/>
    <mergeCell ref="M1674:M1677"/>
    <mergeCell ref="N1674:N1677"/>
    <mergeCell ref="O1674:O1677"/>
    <mergeCell ref="P1674:P1677"/>
    <mergeCell ref="A1678:A1681"/>
    <mergeCell ref="B1678:B1681"/>
    <mergeCell ref="C1678:C1681"/>
    <mergeCell ref="D1678:D1681"/>
    <mergeCell ref="E1678:E1681"/>
    <mergeCell ref="L1678:L1681"/>
    <mergeCell ref="M1678:M1681"/>
    <mergeCell ref="N1678:N1681"/>
    <mergeCell ref="O1678:O1681"/>
    <mergeCell ref="P1678:P1681"/>
    <mergeCell ref="A1682:A1685"/>
    <mergeCell ref="B1682:B1685"/>
    <mergeCell ref="C1682:C1685"/>
    <mergeCell ref="D1682:D1685"/>
    <mergeCell ref="E1682:E1685"/>
    <mergeCell ref="L1682:L1685"/>
    <mergeCell ref="M1682:M1685"/>
    <mergeCell ref="N1682:N1685"/>
    <mergeCell ref="O1682:O1685"/>
    <mergeCell ref="P1682:P1685"/>
    <mergeCell ref="A1686:A1688"/>
    <mergeCell ref="B1686:B1688"/>
    <mergeCell ref="C1686:C1688"/>
    <mergeCell ref="D1686:D1688"/>
    <mergeCell ref="E1686:E1688"/>
    <mergeCell ref="L1686:L1688"/>
    <mergeCell ref="M1686:M1688"/>
    <mergeCell ref="N1686:N1688"/>
    <mergeCell ref="O1686:O1688"/>
    <mergeCell ref="P1686:P1688"/>
    <mergeCell ref="A1689:A1693"/>
    <mergeCell ref="B1689:B1693"/>
    <mergeCell ref="C1689:C1693"/>
    <mergeCell ref="D1689:D1693"/>
    <mergeCell ref="E1689:E1693"/>
    <mergeCell ref="L1689:L1693"/>
    <mergeCell ref="M1689:M1693"/>
    <mergeCell ref="N1689:N1693"/>
    <mergeCell ref="O1689:O1693"/>
    <mergeCell ref="P1689:P1693"/>
    <mergeCell ref="A1694:A1698"/>
    <mergeCell ref="B1694:B1698"/>
    <mergeCell ref="C1694:C1698"/>
    <mergeCell ref="D1694:D1698"/>
    <mergeCell ref="E1694:E1698"/>
    <mergeCell ref="L1694:L1698"/>
    <mergeCell ref="M1694:M1698"/>
    <mergeCell ref="N1694:N1698"/>
    <mergeCell ref="O1694:O1698"/>
    <mergeCell ref="P1694:P1698"/>
    <mergeCell ref="A1699:A1702"/>
    <mergeCell ref="B1699:B1702"/>
    <mergeCell ref="C1699:C1702"/>
    <mergeCell ref="D1699:D1702"/>
    <mergeCell ref="E1699:E1702"/>
    <mergeCell ref="L1699:L1702"/>
    <mergeCell ref="M1699:M1702"/>
    <mergeCell ref="N1699:N1702"/>
    <mergeCell ref="O1699:O1702"/>
    <mergeCell ref="P1699:P1702"/>
    <mergeCell ref="A1703:A1704"/>
    <mergeCell ref="B1703:B1704"/>
    <mergeCell ref="C1703:C1704"/>
    <mergeCell ref="D1703:D1704"/>
    <mergeCell ref="E1703:E1704"/>
    <mergeCell ref="L1703:L1704"/>
    <mergeCell ref="M1703:M1704"/>
    <mergeCell ref="N1703:N1704"/>
    <mergeCell ref="O1703:O1704"/>
    <mergeCell ref="P1703:P1704"/>
    <mergeCell ref="A1706:A1711"/>
    <mergeCell ref="B1706:B1711"/>
    <mergeCell ref="C1706:C1711"/>
    <mergeCell ref="D1706:D1711"/>
    <mergeCell ref="E1706:E1711"/>
    <mergeCell ref="L1706:L1711"/>
    <mergeCell ref="M1706:M1711"/>
    <mergeCell ref="N1706:N1711"/>
    <mergeCell ref="O1706:O1711"/>
    <mergeCell ref="P1706:P1711"/>
    <mergeCell ref="A1712:A1717"/>
    <mergeCell ref="B1712:B1717"/>
    <mergeCell ref="C1712:C1717"/>
    <mergeCell ref="D1712:D1717"/>
    <mergeCell ref="E1712:E1717"/>
    <mergeCell ref="L1712:L1717"/>
    <mergeCell ref="M1712:M1717"/>
    <mergeCell ref="N1712:N1717"/>
    <mergeCell ref="O1712:O1717"/>
    <mergeCell ref="P1712:P1717"/>
    <mergeCell ref="A1718:A1723"/>
    <mergeCell ref="B1718:B1723"/>
    <mergeCell ref="C1718:C1723"/>
    <mergeCell ref="D1718:D1723"/>
    <mergeCell ref="E1718:E1723"/>
    <mergeCell ref="L1718:L1723"/>
    <mergeCell ref="M1718:M1723"/>
    <mergeCell ref="N1718:N1723"/>
    <mergeCell ref="O1718:O1723"/>
    <mergeCell ref="P1718:P1723"/>
    <mergeCell ref="A1724:A1729"/>
    <mergeCell ref="B1724:B1729"/>
    <mergeCell ref="C1724:C1729"/>
    <mergeCell ref="D1724:D1729"/>
    <mergeCell ref="E1724:E1729"/>
    <mergeCell ref="L1724:L1729"/>
    <mergeCell ref="M1724:M1729"/>
    <mergeCell ref="N1724:N1729"/>
    <mergeCell ref="O1724:O1729"/>
    <mergeCell ref="P1724:P1729"/>
    <mergeCell ref="A1730:A1735"/>
    <mergeCell ref="B1730:B1735"/>
    <mergeCell ref="C1730:C1735"/>
    <mergeCell ref="D1730:D1735"/>
    <mergeCell ref="E1730:E1735"/>
    <mergeCell ref="L1730:L1735"/>
    <mergeCell ref="M1730:M1735"/>
    <mergeCell ref="N1730:N1735"/>
    <mergeCell ref="O1730:O1735"/>
    <mergeCell ref="P1730:P1735"/>
    <mergeCell ref="A1736:A1740"/>
    <mergeCell ref="B1736:B1740"/>
    <mergeCell ref="C1736:C1740"/>
    <mergeCell ref="D1736:D1740"/>
    <mergeCell ref="E1736:E1740"/>
    <mergeCell ref="L1736:L1740"/>
    <mergeCell ref="M1736:M1740"/>
    <mergeCell ref="N1736:N1740"/>
    <mergeCell ref="O1736:O1740"/>
    <mergeCell ref="P1736:P1740"/>
    <mergeCell ref="P1741:P1760"/>
    <mergeCell ref="P1761:P1774"/>
    <mergeCell ref="A1823:A1824"/>
    <mergeCell ref="B1823:B1824"/>
    <mergeCell ref="C1823:C1824"/>
    <mergeCell ref="D1823:D1824"/>
    <mergeCell ref="E1823:E1824"/>
    <mergeCell ref="L1823:L1824"/>
    <mergeCell ref="M1823:M1824"/>
    <mergeCell ref="N1823:N1824"/>
    <mergeCell ref="O1823:O1824"/>
    <mergeCell ref="A1825:A1826"/>
    <mergeCell ref="B1825:B1826"/>
    <mergeCell ref="C1825:C1826"/>
    <mergeCell ref="D1825:D1826"/>
    <mergeCell ref="E1825:E1826"/>
    <mergeCell ref="L1825:L1826"/>
    <mergeCell ref="M1825:M1826"/>
    <mergeCell ref="N1825:N1826"/>
    <mergeCell ref="O1825:O1826"/>
    <mergeCell ref="A1829:A1830"/>
    <mergeCell ref="B1829:B1830"/>
    <mergeCell ref="C1829:C1830"/>
    <mergeCell ref="D1829:D1830"/>
    <mergeCell ref="E1829:E1830"/>
    <mergeCell ref="L1829:L1830"/>
    <mergeCell ref="M1829:M1830"/>
    <mergeCell ref="N1829:N1830"/>
    <mergeCell ref="O1829:O1830"/>
    <mergeCell ref="A1831:A1833"/>
    <mergeCell ref="B1831:B1833"/>
    <mergeCell ref="C1831:C1833"/>
    <mergeCell ref="D1831:D1833"/>
    <mergeCell ref="E1831:E1833"/>
    <mergeCell ref="L1831:L1833"/>
    <mergeCell ref="M1831:M1833"/>
    <mergeCell ref="N1831:N1833"/>
    <mergeCell ref="O1831:O1833"/>
    <mergeCell ref="A1834:A1835"/>
    <mergeCell ref="B1834:B1835"/>
    <mergeCell ref="C1834:C1835"/>
    <mergeCell ref="D1834:D1835"/>
    <mergeCell ref="E1834:E1835"/>
    <mergeCell ref="L1834:L1835"/>
    <mergeCell ref="M1834:M1835"/>
    <mergeCell ref="N1834:N1835"/>
    <mergeCell ref="O1834:O1835"/>
    <mergeCell ref="A1838:A1841"/>
    <mergeCell ref="B1838:B1841"/>
    <mergeCell ref="C1838:C1841"/>
    <mergeCell ref="D1838:D1841"/>
    <mergeCell ref="E1838:E1841"/>
    <mergeCell ref="L1838:L1841"/>
    <mergeCell ref="M1838:M1841"/>
    <mergeCell ref="N1838:N1841"/>
    <mergeCell ref="O1838:O1841"/>
    <mergeCell ref="A1842:A1843"/>
    <mergeCell ref="B1842:B1843"/>
    <mergeCell ref="C1842:C1843"/>
    <mergeCell ref="D1842:D1843"/>
    <mergeCell ref="E1842:E1843"/>
    <mergeCell ref="L1842:L1843"/>
    <mergeCell ref="M1842:M1843"/>
    <mergeCell ref="N1842:N1843"/>
    <mergeCell ref="O1842:O1843"/>
    <mergeCell ref="A1845:A1847"/>
    <mergeCell ref="B1845:B1847"/>
    <mergeCell ref="C1845:C1847"/>
    <mergeCell ref="D1845:D1847"/>
    <mergeCell ref="E1845:E1847"/>
    <mergeCell ref="L1845:L1847"/>
    <mergeCell ref="M1845:M1847"/>
    <mergeCell ref="N1845:N1847"/>
    <mergeCell ref="O1845:O1847"/>
    <mergeCell ref="A1848:A1849"/>
    <mergeCell ref="B1848:B1849"/>
    <mergeCell ref="C1848:C1849"/>
    <mergeCell ref="D1848:D1849"/>
    <mergeCell ref="E1848:E1849"/>
    <mergeCell ref="L1848:L1849"/>
    <mergeCell ref="M1848:M1849"/>
    <mergeCell ref="N1848:N1849"/>
    <mergeCell ref="O1848:O1849"/>
    <mergeCell ref="A1850:A1851"/>
    <mergeCell ref="B1850:B1851"/>
    <mergeCell ref="C1850:C1851"/>
    <mergeCell ref="D1850:D1851"/>
    <mergeCell ref="E1850:E1851"/>
    <mergeCell ref="L1850:L1851"/>
    <mergeCell ref="M1850:M1851"/>
    <mergeCell ref="N1850:N1851"/>
    <mergeCell ref="O1850:O1851"/>
    <mergeCell ref="A1852:A1853"/>
    <mergeCell ref="B1852:B1853"/>
    <mergeCell ref="C1852:C1853"/>
    <mergeCell ref="D1852:D1853"/>
    <mergeCell ref="E1852:E1853"/>
    <mergeCell ref="L1852:L1853"/>
    <mergeCell ref="M1852:M1853"/>
    <mergeCell ref="N1852:N1853"/>
    <mergeCell ref="O1852:O1853"/>
    <mergeCell ref="A1856:A1857"/>
    <mergeCell ref="B1856:B1857"/>
    <mergeCell ref="C1856:C1857"/>
    <mergeCell ref="D1856:D1857"/>
    <mergeCell ref="E1856:E1857"/>
    <mergeCell ref="L1856:L1857"/>
    <mergeCell ref="M1856:M1857"/>
    <mergeCell ref="N1856:N1857"/>
    <mergeCell ref="O1856:O1857"/>
    <mergeCell ref="A1858:A1861"/>
    <mergeCell ref="B1858:B1861"/>
    <mergeCell ref="C1858:C1861"/>
    <mergeCell ref="D1858:D1861"/>
    <mergeCell ref="E1858:E1861"/>
    <mergeCell ref="L1858:L1861"/>
    <mergeCell ref="M1858:M1861"/>
    <mergeCell ref="N1858:N1861"/>
    <mergeCell ref="O1858:O1861"/>
    <mergeCell ref="A1862:A1863"/>
    <mergeCell ref="B1862:B1863"/>
    <mergeCell ref="C1862:C1863"/>
    <mergeCell ref="D1862:D1863"/>
    <mergeCell ref="E1862:E1863"/>
    <mergeCell ref="L1862:L1863"/>
    <mergeCell ref="M1862:M1863"/>
    <mergeCell ref="N1862:N1863"/>
    <mergeCell ref="O1862:O1863"/>
    <mergeCell ref="A1864:A1865"/>
    <mergeCell ref="B1864:B1865"/>
    <mergeCell ref="C1864:C1865"/>
    <mergeCell ref="D1864:D1865"/>
    <mergeCell ref="E1864:E1865"/>
    <mergeCell ref="L1864:L1865"/>
    <mergeCell ref="M1864:M1865"/>
    <mergeCell ref="N1864:N1865"/>
    <mergeCell ref="O1864:O1865"/>
    <mergeCell ref="A1866:A1868"/>
    <mergeCell ref="B1866:B1868"/>
    <mergeCell ref="C1866:C1868"/>
    <mergeCell ref="D1866:D1868"/>
    <mergeCell ref="E1866:E1868"/>
    <mergeCell ref="L1866:L1868"/>
    <mergeCell ref="M1866:M1868"/>
    <mergeCell ref="N1866:N1868"/>
    <mergeCell ref="O1866:O1868"/>
    <mergeCell ref="A1869:A1871"/>
    <mergeCell ref="B1869:B1871"/>
    <mergeCell ref="C1869:C1871"/>
    <mergeCell ref="D1869:D1871"/>
    <mergeCell ref="E1869:E1871"/>
    <mergeCell ref="L1869:L1871"/>
    <mergeCell ref="M1869:M1871"/>
    <mergeCell ref="N1869:N1871"/>
    <mergeCell ref="O1869:O1871"/>
    <mergeCell ref="A1872:A1873"/>
    <mergeCell ref="B1872:B1873"/>
    <mergeCell ref="C1872:C1873"/>
    <mergeCell ref="D1872:D1873"/>
    <mergeCell ref="E1872:E1873"/>
    <mergeCell ref="L1872:L1873"/>
    <mergeCell ref="M1872:M1873"/>
    <mergeCell ref="N1872:N1873"/>
    <mergeCell ref="O1872:O1873"/>
    <mergeCell ref="A1875:A1879"/>
    <mergeCell ref="B1875:B1879"/>
    <mergeCell ref="C1875:C1879"/>
    <mergeCell ref="D1875:D1879"/>
    <mergeCell ref="E1875:E1879"/>
    <mergeCell ref="L1875:L1879"/>
    <mergeCell ref="M1875:M1879"/>
    <mergeCell ref="N1875:N1879"/>
    <mergeCell ref="O1875:O1879"/>
    <mergeCell ref="A1880:A1881"/>
    <mergeCell ref="B1880:B1881"/>
    <mergeCell ref="C1880:C1881"/>
    <mergeCell ref="D1880:D1881"/>
    <mergeCell ref="E1880:E1881"/>
    <mergeCell ref="L1880:L1881"/>
    <mergeCell ref="M1880:M1881"/>
    <mergeCell ref="N1880:N1881"/>
    <mergeCell ref="O1880:O1881"/>
    <mergeCell ref="A1884:A1886"/>
    <mergeCell ref="B1884:B1886"/>
    <mergeCell ref="C1884:C1886"/>
    <mergeCell ref="D1884:D1886"/>
    <mergeCell ref="E1884:E1886"/>
    <mergeCell ref="L1884:L1886"/>
    <mergeCell ref="M1884:M1886"/>
    <mergeCell ref="N1884:N1886"/>
    <mergeCell ref="O1884:O1886"/>
    <mergeCell ref="A1887:A1888"/>
    <mergeCell ref="B1887:B1888"/>
    <mergeCell ref="C1887:C1888"/>
    <mergeCell ref="D1887:D1888"/>
    <mergeCell ref="E1887:E1888"/>
    <mergeCell ref="L1887:L1888"/>
    <mergeCell ref="M1887:M1888"/>
    <mergeCell ref="N1887:N1888"/>
    <mergeCell ref="O1887:O1888"/>
    <mergeCell ref="A1889:A1890"/>
    <mergeCell ref="B1889:B1890"/>
    <mergeCell ref="C1889:C1890"/>
    <mergeCell ref="D1889:D1890"/>
    <mergeCell ref="E1889:E1890"/>
    <mergeCell ref="L1889:L1890"/>
    <mergeCell ref="M1889:M1890"/>
    <mergeCell ref="N1889:N1890"/>
    <mergeCell ref="O1889:O1890"/>
    <mergeCell ref="A1892:A1893"/>
    <mergeCell ref="B1892:B1893"/>
    <mergeCell ref="C1892:C1893"/>
    <mergeCell ref="D1892:D1893"/>
    <mergeCell ref="E1892:E1893"/>
    <mergeCell ref="L1892:L1893"/>
    <mergeCell ref="M1892:M1893"/>
    <mergeCell ref="N1892:N1893"/>
    <mergeCell ref="O1892:O1893"/>
    <mergeCell ref="A1896:A1899"/>
    <mergeCell ref="B1896:B1899"/>
    <mergeCell ref="C1896:C1899"/>
    <mergeCell ref="D1896:D1899"/>
    <mergeCell ref="E1896:E1899"/>
    <mergeCell ref="L1896:L1899"/>
    <mergeCell ref="M1896:M1899"/>
    <mergeCell ref="N1896:N1899"/>
    <mergeCell ref="O1896:O1899"/>
    <mergeCell ref="A1900:A1901"/>
    <mergeCell ref="B1900:B1901"/>
    <mergeCell ref="C1900:C1901"/>
    <mergeCell ref="D1900:D1901"/>
    <mergeCell ref="E1900:E1901"/>
    <mergeCell ref="L1900:L1901"/>
    <mergeCell ref="M1900:M1901"/>
    <mergeCell ref="N1900:N1901"/>
    <mergeCell ref="O1900:O1901"/>
    <mergeCell ref="A1906:A1907"/>
    <mergeCell ref="B1906:B1907"/>
    <mergeCell ref="C1906:C1907"/>
    <mergeCell ref="D1906:D1907"/>
    <mergeCell ref="E1906:E1907"/>
    <mergeCell ref="L1906:L1907"/>
    <mergeCell ref="M1906:M1907"/>
    <mergeCell ref="N1906:N1907"/>
    <mergeCell ref="O1906:O1907"/>
    <mergeCell ref="A1910:A1911"/>
    <mergeCell ref="B1910:B1911"/>
    <mergeCell ref="C1910:C1911"/>
    <mergeCell ref="D1910:D1911"/>
    <mergeCell ref="E1910:E1911"/>
    <mergeCell ref="L1910:L1911"/>
    <mergeCell ref="M1910:M1911"/>
    <mergeCell ref="N1910:N1911"/>
    <mergeCell ref="O1910:O1911"/>
    <mergeCell ref="A1912:A1913"/>
    <mergeCell ref="B1912:B1913"/>
    <mergeCell ref="C1912:C1913"/>
    <mergeCell ref="D1912:D1913"/>
    <mergeCell ref="E1912:E1913"/>
    <mergeCell ref="L1912:L1913"/>
    <mergeCell ref="M1912:M1913"/>
    <mergeCell ref="N1912:N1913"/>
    <mergeCell ref="O1912:O1913"/>
    <mergeCell ref="A1914:A1915"/>
    <mergeCell ref="B1914:B1915"/>
    <mergeCell ref="C1914:C1915"/>
    <mergeCell ref="L1914:L1915"/>
    <mergeCell ref="M1914:M1915"/>
    <mergeCell ref="N1914:N1915"/>
    <mergeCell ref="O1914:O1915"/>
    <mergeCell ref="A1916:A1917"/>
    <mergeCell ref="B1916:B1917"/>
    <mergeCell ref="C1916:C1917"/>
    <mergeCell ref="D1916:D1917"/>
    <mergeCell ref="E1916:E1917"/>
    <mergeCell ref="L1916:L1917"/>
    <mergeCell ref="M1916:M1917"/>
    <mergeCell ref="N1916:N1917"/>
    <mergeCell ref="O1916:O1917"/>
    <mergeCell ref="A1918:A1920"/>
    <mergeCell ref="B1918:B1920"/>
    <mergeCell ref="C1918:C1920"/>
    <mergeCell ref="D1918:D1920"/>
    <mergeCell ref="E1918:E1920"/>
    <mergeCell ref="L1918:L1920"/>
    <mergeCell ref="M1918:M1920"/>
    <mergeCell ref="N1918:N1920"/>
    <mergeCell ref="O1918:O1920"/>
    <mergeCell ref="A1928:A1929"/>
    <mergeCell ref="B1928:B1929"/>
    <mergeCell ref="C1928:C1929"/>
    <mergeCell ref="D1928:D1929"/>
    <mergeCell ref="E1928:E1929"/>
    <mergeCell ref="L1928:L1929"/>
    <mergeCell ref="M1928:M1929"/>
    <mergeCell ref="N1928:N1929"/>
    <mergeCell ref="O1928:O1929"/>
    <mergeCell ref="A2033:A2034"/>
    <mergeCell ref="B2033:B2034"/>
    <mergeCell ref="C2033:C2034"/>
    <mergeCell ref="D2033:D2034"/>
    <mergeCell ref="E2033:E2034"/>
    <mergeCell ref="L2033:L2034"/>
    <mergeCell ref="M2033:M2034"/>
    <mergeCell ref="N2033:N2034"/>
    <mergeCell ref="O2033:O2034"/>
    <mergeCell ref="A2036:A2037"/>
    <mergeCell ref="B2036:B2037"/>
    <mergeCell ref="C2036:C2037"/>
    <mergeCell ref="D2036:D2037"/>
    <mergeCell ref="E2036:E2037"/>
    <mergeCell ref="L2036:L2037"/>
    <mergeCell ref="M2036:M2037"/>
    <mergeCell ref="N2036:N2037"/>
    <mergeCell ref="O2036:O2037"/>
    <mergeCell ref="A2038:A2040"/>
    <mergeCell ref="B2038:B2040"/>
    <mergeCell ref="C2038:C2040"/>
    <mergeCell ref="D2038:D2040"/>
    <mergeCell ref="E2038:E2040"/>
    <mergeCell ref="F2038:F2040"/>
    <mergeCell ref="L2038:L2040"/>
    <mergeCell ref="M2038:M2040"/>
    <mergeCell ref="N2038:N2040"/>
    <mergeCell ref="O2038:O2040"/>
    <mergeCell ref="A2041:A2042"/>
    <mergeCell ref="B2041:B2042"/>
    <mergeCell ref="C2041:C2042"/>
    <mergeCell ref="D2041:D2042"/>
    <mergeCell ref="E2041:E2042"/>
    <mergeCell ref="F2041:F2042"/>
    <mergeCell ref="L2041:L2042"/>
    <mergeCell ref="M2041:M2042"/>
    <mergeCell ref="N2041:N2042"/>
    <mergeCell ref="O2041:O2042"/>
    <mergeCell ref="A2044:A2045"/>
    <mergeCell ref="B2044:B2045"/>
    <mergeCell ref="C2044:C2045"/>
    <mergeCell ref="D2044:D2045"/>
    <mergeCell ref="E2044:E2045"/>
    <mergeCell ref="L2044:L2045"/>
    <mergeCell ref="M2044:M2045"/>
    <mergeCell ref="N2044:N2045"/>
    <mergeCell ref="O2044:O2045"/>
    <mergeCell ref="A2046:A2047"/>
    <mergeCell ref="B2046:B2047"/>
    <mergeCell ref="C2046:C2047"/>
    <mergeCell ref="D2046:D2047"/>
    <mergeCell ref="E2046:E2047"/>
    <mergeCell ref="L2046:L2047"/>
    <mergeCell ref="M2046:M2047"/>
    <mergeCell ref="N2046:N2047"/>
    <mergeCell ref="O2046:O2047"/>
    <mergeCell ref="A2048:A2049"/>
    <mergeCell ref="B2048:B2049"/>
    <mergeCell ref="C2048:C2049"/>
    <mergeCell ref="D2048:D2049"/>
    <mergeCell ref="E2048:E2049"/>
    <mergeCell ref="L2048:L2049"/>
    <mergeCell ref="M2048:M2049"/>
    <mergeCell ref="N2048:N2049"/>
    <mergeCell ref="O2048:O2049"/>
    <mergeCell ref="A2050:A2052"/>
    <mergeCell ref="B2050:B2052"/>
    <mergeCell ref="C2050:C2052"/>
    <mergeCell ref="D2050:D2052"/>
    <mergeCell ref="E2050:E2052"/>
    <mergeCell ref="L2050:L2052"/>
    <mergeCell ref="M2050:M2052"/>
    <mergeCell ref="N2050:N2052"/>
    <mergeCell ref="O2050:O2052"/>
    <mergeCell ref="A2053:A2055"/>
    <mergeCell ref="B2053:B2055"/>
    <mergeCell ref="C2053:C2055"/>
    <mergeCell ref="D2053:D2055"/>
    <mergeCell ref="E2053:E2055"/>
    <mergeCell ref="L2053:L2055"/>
    <mergeCell ref="M2053:M2055"/>
    <mergeCell ref="N2053:N2055"/>
    <mergeCell ref="O2053:O2055"/>
    <mergeCell ref="A2056:A2057"/>
    <mergeCell ref="B2056:B2057"/>
    <mergeCell ref="C2056:C2057"/>
    <mergeCell ref="D2056:D2057"/>
    <mergeCell ref="E2056:E2057"/>
    <mergeCell ref="L2056:L2057"/>
    <mergeCell ref="M2056:M2057"/>
    <mergeCell ref="N2056:N2057"/>
    <mergeCell ref="O2056:O2057"/>
    <mergeCell ref="A2058:A2060"/>
    <mergeCell ref="B2058:B2060"/>
    <mergeCell ref="C2058:C2060"/>
    <mergeCell ref="D2058:D2060"/>
    <mergeCell ref="E2058:E2060"/>
    <mergeCell ref="L2058:L2060"/>
    <mergeCell ref="M2058:M2060"/>
    <mergeCell ref="N2058:N2060"/>
    <mergeCell ref="O2058:O2060"/>
    <mergeCell ref="A2061:A2062"/>
    <mergeCell ref="B2061:B2062"/>
    <mergeCell ref="C2061:C2062"/>
    <mergeCell ref="D2061:D2062"/>
    <mergeCell ref="E2061:E2062"/>
    <mergeCell ref="L2061:L2062"/>
    <mergeCell ref="M2061:M2062"/>
    <mergeCell ref="N2061:N2062"/>
    <mergeCell ref="O2061:O2062"/>
    <mergeCell ref="A2063:A2065"/>
    <mergeCell ref="B2063:B2065"/>
    <mergeCell ref="C2063:C2065"/>
    <mergeCell ref="D2063:D2065"/>
    <mergeCell ref="E2063:E2065"/>
    <mergeCell ref="L2063:L2065"/>
    <mergeCell ref="M2063:M2065"/>
    <mergeCell ref="N2063:N2065"/>
    <mergeCell ref="O2063:O2065"/>
    <mergeCell ref="A2066:A2067"/>
    <mergeCell ref="B2066:B2067"/>
    <mergeCell ref="C2066:C2067"/>
    <mergeCell ref="D2066:D2067"/>
    <mergeCell ref="E2066:E2067"/>
    <mergeCell ref="L2066:L2067"/>
    <mergeCell ref="M2066:M2067"/>
    <mergeCell ref="N2066:N2067"/>
    <mergeCell ref="O2066:O2067"/>
    <mergeCell ref="A2068:A2070"/>
    <mergeCell ref="B2068:B2070"/>
    <mergeCell ref="C2068:C2070"/>
    <mergeCell ref="D2068:D2070"/>
    <mergeCell ref="E2068:E2070"/>
    <mergeCell ref="L2068:L2070"/>
    <mergeCell ref="M2068:M2070"/>
    <mergeCell ref="N2068:N2070"/>
    <mergeCell ref="O2068:O2070"/>
    <mergeCell ref="A2071:A2073"/>
    <mergeCell ref="B2071:B2073"/>
    <mergeCell ref="C2071:C2073"/>
    <mergeCell ref="D2071:D2073"/>
    <mergeCell ref="E2071:E2073"/>
    <mergeCell ref="L2071:L2073"/>
    <mergeCell ref="M2071:M2073"/>
    <mergeCell ref="N2071:N2073"/>
    <mergeCell ref="O2071:O2073"/>
    <mergeCell ref="A2074:A2075"/>
    <mergeCell ref="B2074:B2075"/>
    <mergeCell ref="C2074:C2075"/>
    <mergeCell ref="D2074:D2075"/>
    <mergeCell ref="E2074:E2075"/>
    <mergeCell ref="L2074:L2075"/>
    <mergeCell ref="M2074:M2075"/>
    <mergeCell ref="N2074:N2075"/>
    <mergeCell ref="O2074:O2075"/>
    <mergeCell ref="A2077:A2078"/>
    <mergeCell ref="B2077:B2078"/>
    <mergeCell ref="C2077:C2078"/>
    <mergeCell ref="D2077:D2078"/>
    <mergeCell ref="E2077:E2078"/>
    <mergeCell ref="L2077:L2078"/>
    <mergeCell ref="M2077:M2078"/>
    <mergeCell ref="N2077:N2078"/>
    <mergeCell ref="O2077:O2078"/>
    <mergeCell ref="A2079:A2080"/>
    <mergeCell ref="B2079:B2080"/>
    <mergeCell ref="C2079:C2080"/>
    <mergeCell ref="D2079:D2080"/>
    <mergeCell ref="E2079:E2080"/>
    <mergeCell ref="L2079:L2080"/>
    <mergeCell ref="M2079:M2080"/>
    <mergeCell ref="N2079:N2080"/>
    <mergeCell ref="O2079:O2080"/>
    <mergeCell ref="A2081:A2082"/>
    <mergeCell ref="B2081:B2082"/>
    <mergeCell ref="C2081:C2082"/>
    <mergeCell ref="D2081:D2082"/>
    <mergeCell ref="E2081:E2082"/>
    <mergeCell ref="L2081:L2082"/>
    <mergeCell ref="M2081:M2082"/>
    <mergeCell ref="N2081:N2082"/>
    <mergeCell ref="O2081:O2082"/>
    <mergeCell ref="A2083:A2084"/>
    <mergeCell ref="B2083:B2084"/>
    <mergeCell ref="C2083:C2084"/>
    <mergeCell ref="D2083:D2084"/>
    <mergeCell ref="E2083:E2084"/>
    <mergeCell ref="L2083:L2084"/>
    <mergeCell ref="M2083:M2084"/>
    <mergeCell ref="N2083:N2084"/>
    <mergeCell ref="O2083:O2084"/>
    <mergeCell ref="A2085:A2087"/>
    <mergeCell ref="B2085:B2087"/>
    <mergeCell ref="C2085:C2087"/>
    <mergeCell ref="D2085:D2087"/>
    <mergeCell ref="E2085:E2087"/>
    <mergeCell ref="L2085:L2087"/>
    <mergeCell ref="M2085:M2087"/>
    <mergeCell ref="N2085:N2087"/>
    <mergeCell ref="O2085:O2087"/>
    <mergeCell ref="A2088:A2089"/>
    <mergeCell ref="B2088:B2089"/>
    <mergeCell ref="C2088:C2089"/>
    <mergeCell ref="D2088:D2089"/>
    <mergeCell ref="E2088:E2089"/>
    <mergeCell ref="L2088:L2089"/>
    <mergeCell ref="M2088:M2089"/>
    <mergeCell ref="N2088:N2089"/>
    <mergeCell ref="O2088:O2089"/>
    <mergeCell ref="A2090:A2091"/>
    <mergeCell ref="B2090:B2091"/>
    <mergeCell ref="C2090:C2091"/>
    <mergeCell ref="D2090:D2091"/>
    <mergeCell ref="E2090:E2091"/>
    <mergeCell ref="L2090:L2091"/>
    <mergeCell ref="M2090:M2091"/>
    <mergeCell ref="N2090:N2091"/>
    <mergeCell ref="O2090:O2091"/>
    <mergeCell ref="A2092:A2093"/>
    <mergeCell ref="B2092:B2093"/>
    <mergeCell ref="C2092:C2093"/>
    <mergeCell ref="D2092:D2093"/>
    <mergeCell ref="E2092:E2093"/>
    <mergeCell ref="L2092:L2093"/>
    <mergeCell ref="M2092:M2093"/>
    <mergeCell ref="N2092:N2093"/>
    <mergeCell ref="O2092:O2093"/>
    <mergeCell ref="A2094:A2096"/>
    <mergeCell ref="B2094:B2096"/>
    <mergeCell ref="C2094:C2096"/>
    <mergeCell ref="D2094:D2096"/>
    <mergeCell ref="E2094:E2096"/>
    <mergeCell ref="L2094:L2096"/>
    <mergeCell ref="M2094:M2096"/>
    <mergeCell ref="N2094:N2096"/>
    <mergeCell ref="O2094:O2096"/>
    <mergeCell ref="A2122:A2124"/>
    <mergeCell ref="B2122:B2124"/>
    <mergeCell ref="C2122:C2124"/>
    <mergeCell ref="D2122:D2124"/>
    <mergeCell ref="E2122:E2124"/>
    <mergeCell ref="L2122:L2124"/>
    <mergeCell ref="M2122:M2124"/>
    <mergeCell ref="N2122:N2124"/>
    <mergeCell ref="O2122:O2124"/>
    <mergeCell ref="A2125:A2128"/>
    <mergeCell ref="B2125:B2128"/>
    <mergeCell ref="C2125:C2128"/>
    <mergeCell ref="D2125:D2128"/>
    <mergeCell ref="E2125:E2128"/>
    <mergeCell ref="L2125:L2128"/>
    <mergeCell ref="M2125:M2128"/>
    <mergeCell ref="N2125:N2128"/>
    <mergeCell ref="O2125:O2128"/>
    <mergeCell ref="A2129:A2131"/>
    <mergeCell ref="B2129:B2131"/>
    <mergeCell ref="C2129:C2131"/>
    <mergeCell ref="D2129:D2131"/>
    <mergeCell ref="E2129:E2131"/>
    <mergeCell ref="L2129:L2131"/>
    <mergeCell ref="M2129:M2131"/>
    <mergeCell ref="N2129:N2131"/>
    <mergeCell ref="O2129:O2131"/>
    <mergeCell ref="A2132:A2134"/>
    <mergeCell ref="B2132:B2134"/>
    <mergeCell ref="C2132:C2134"/>
    <mergeCell ref="D2132:D2134"/>
    <mergeCell ref="E2132:E2134"/>
    <mergeCell ref="L2132:L2134"/>
    <mergeCell ref="M2132:M2134"/>
    <mergeCell ref="N2132:N2134"/>
    <mergeCell ref="O2132:O2134"/>
    <mergeCell ref="A2135:A2136"/>
    <mergeCell ref="B2135:B2136"/>
    <mergeCell ref="C2135:C2136"/>
    <mergeCell ref="D2135:D2136"/>
    <mergeCell ref="E2135:E2136"/>
    <mergeCell ref="L2135:L2136"/>
    <mergeCell ref="M2135:M2136"/>
    <mergeCell ref="N2135:N2136"/>
    <mergeCell ref="O2135:O2136"/>
    <mergeCell ref="A2137:A2139"/>
    <mergeCell ref="B2137:B2139"/>
    <mergeCell ref="C2137:C2139"/>
    <mergeCell ref="D2137:D2139"/>
    <mergeCell ref="E2137:E2139"/>
    <mergeCell ref="L2137:L2139"/>
    <mergeCell ref="M2137:M2139"/>
    <mergeCell ref="N2137:N2139"/>
    <mergeCell ref="O2137:O2139"/>
    <mergeCell ref="A2140:A2142"/>
    <mergeCell ref="B2140:B2142"/>
    <mergeCell ref="C2140:C2142"/>
    <mergeCell ref="D2140:D2142"/>
    <mergeCell ref="E2140:E2142"/>
    <mergeCell ref="L2140:L2142"/>
    <mergeCell ref="M2140:M2142"/>
    <mergeCell ref="N2140:N2142"/>
    <mergeCell ref="O2140:O2142"/>
    <mergeCell ref="A2143:A2144"/>
    <mergeCell ref="B2143:B2144"/>
    <mergeCell ref="C2143:C2144"/>
    <mergeCell ref="D2143:D2144"/>
    <mergeCell ref="E2143:E2144"/>
    <mergeCell ref="L2143:L2144"/>
    <mergeCell ref="M2143:M2144"/>
    <mergeCell ref="N2143:N2144"/>
    <mergeCell ref="O2143:O2144"/>
    <mergeCell ref="A2146:A2147"/>
    <mergeCell ref="B2146:B2147"/>
    <mergeCell ref="C2146:C2147"/>
    <mergeCell ref="D2146:D2147"/>
    <mergeCell ref="E2146:E2147"/>
    <mergeCell ref="L2146:L2147"/>
    <mergeCell ref="M2146:M2147"/>
    <mergeCell ref="N2146:N2147"/>
    <mergeCell ref="O2146:O2147"/>
    <mergeCell ref="A2148:A2149"/>
    <mergeCell ref="B2148:B2149"/>
    <mergeCell ref="C2148:C2149"/>
    <mergeCell ref="D2148:D2149"/>
    <mergeCell ref="E2148:E2149"/>
    <mergeCell ref="L2148:L2149"/>
    <mergeCell ref="M2148:M2149"/>
    <mergeCell ref="N2148:N2149"/>
    <mergeCell ref="O2148:O2149"/>
    <mergeCell ref="A2150:A2151"/>
    <mergeCell ref="B2150:B2151"/>
    <mergeCell ref="C2150:C2151"/>
    <mergeCell ref="D2150:D2151"/>
    <mergeCell ref="E2150:E2151"/>
    <mergeCell ref="L2150:L2151"/>
    <mergeCell ref="M2150:M2151"/>
    <mergeCell ref="N2150:N2151"/>
    <mergeCell ref="O2150:O2151"/>
    <mergeCell ref="A2152:A2154"/>
    <mergeCell ref="B2152:B2154"/>
    <mergeCell ref="C2152:C2154"/>
    <mergeCell ref="D2152:D2154"/>
    <mergeCell ref="E2152:E2154"/>
    <mergeCell ref="L2152:L2154"/>
    <mergeCell ref="M2152:M2154"/>
    <mergeCell ref="N2152:N2154"/>
    <mergeCell ref="O2152:O2154"/>
    <mergeCell ref="A2155:A2157"/>
    <mergeCell ref="B2155:B2157"/>
    <mergeCell ref="C2155:C2157"/>
    <mergeCell ref="D2155:D2157"/>
    <mergeCell ref="E2155:E2157"/>
    <mergeCell ref="L2155:L2157"/>
    <mergeCell ref="M2155:M2157"/>
    <mergeCell ref="N2155:N2157"/>
    <mergeCell ref="O2155:O2157"/>
    <mergeCell ref="A2158:A2161"/>
    <mergeCell ref="B2158:B2161"/>
    <mergeCell ref="C2158:C2161"/>
    <mergeCell ref="D2158:D2161"/>
    <mergeCell ref="E2158:E2161"/>
    <mergeCell ref="L2158:L2161"/>
    <mergeCell ref="M2158:M2161"/>
    <mergeCell ref="N2158:N2161"/>
    <mergeCell ref="O2158:O2161"/>
    <mergeCell ref="A2162:A2164"/>
    <mergeCell ref="B2162:B2164"/>
    <mergeCell ref="C2162:C2164"/>
    <mergeCell ref="D2162:D2164"/>
    <mergeCell ref="E2162:E2164"/>
    <mergeCell ref="L2162:L2164"/>
    <mergeCell ref="M2162:M2164"/>
    <mergeCell ref="N2162:N2164"/>
    <mergeCell ref="O2162:O2164"/>
    <mergeCell ref="A2165:A2167"/>
    <mergeCell ref="B2165:B2167"/>
    <mergeCell ref="C2165:C2167"/>
    <mergeCell ref="D2165:D2167"/>
    <mergeCell ref="E2165:E2167"/>
    <mergeCell ref="L2165:L2167"/>
    <mergeCell ref="M2165:M2167"/>
    <mergeCell ref="N2165:N2167"/>
    <mergeCell ref="O2165:O2167"/>
    <mergeCell ref="A2168:A2172"/>
    <mergeCell ref="B2168:B2172"/>
    <mergeCell ref="C2168:C2172"/>
    <mergeCell ref="D2168:D2172"/>
    <mergeCell ref="E2168:E2172"/>
    <mergeCell ref="L2168:L2172"/>
    <mergeCell ref="M2168:M2172"/>
    <mergeCell ref="N2168:N2172"/>
    <mergeCell ref="O2168:O2172"/>
    <mergeCell ref="A2173:A2177"/>
    <mergeCell ref="B2173:B2177"/>
    <mergeCell ref="C2173:C2177"/>
    <mergeCell ref="D2173:D2177"/>
    <mergeCell ref="E2173:E2177"/>
    <mergeCell ref="L2173:L2177"/>
    <mergeCell ref="M2173:M2177"/>
    <mergeCell ref="N2173:N2177"/>
    <mergeCell ref="O2173:O2177"/>
    <mergeCell ref="A2178:A2179"/>
    <mergeCell ref="B2178:B2179"/>
    <mergeCell ref="C2178:C2179"/>
    <mergeCell ref="D2178:D2179"/>
    <mergeCell ref="E2178:E2179"/>
    <mergeCell ref="L2178:L2179"/>
    <mergeCell ref="M2178:M2179"/>
    <mergeCell ref="N2178:N2179"/>
    <mergeCell ref="O2178:O2179"/>
    <mergeCell ref="A2180:A2185"/>
    <mergeCell ref="B2180:B2185"/>
    <mergeCell ref="C2180:C2185"/>
    <mergeCell ref="D2180:D2185"/>
    <mergeCell ref="E2180:E2185"/>
    <mergeCell ref="L2180:L2185"/>
    <mergeCell ref="M2180:M2185"/>
    <mergeCell ref="N2180:N2185"/>
    <mergeCell ref="O2180:O2185"/>
    <mergeCell ref="A2186:A2191"/>
    <mergeCell ref="B2186:B2191"/>
    <mergeCell ref="C2186:C2191"/>
    <mergeCell ref="D2186:D2191"/>
    <mergeCell ref="E2186:E2191"/>
    <mergeCell ref="L2186:L2191"/>
    <mergeCell ref="M2186:M2191"/>
    <mergeCell ref="N2186:N2191"/>
    <mergeCell ref="O2186:O2191"/>
    <mergeCell ref="A2192:A2194"/>
    <mergeCell ref="B2192:B2194"/>
    <mergeCell ref="C2192:C2194"/>
    <mergeCell ref="D2192:D2194"/>
    <mergeCell ref="E2192:E2194"/>
    <mergeCell ref="L2192:L2194"/>
    <mergeCell ref="M2192:M2194"/>
    <mergeCell ref="N2192:N2194"/>
    <mergeCell ref="O2192:O2194"/>
    <mergeCell ref="A2195:A2196"/>
    <mergeCell ref="B2195:B2196"/>
    <mergeCell ref="C2195:C2196"/>
    <mergeCell ref="D2195:D2196"/>
    <mergeCell ref="E2195:E2196"/>
    <mergeCell ref="L2195:L2196"/>
    <mergeCell ref="M2195:M2196"/>
    <mergeCell ref="N2195:N2196"/>
    <mergeCell ref="O2195:O2196"/>
    <mergeCell ref="A2197:A2198"/>
    <mergeCell ref="B2197:B2198"/>
    <mergeCell ref="C2197:C2198"/>
    <mergeCell ref="D2197:D2198"/>
    <mergeCell ref="E2197:E2198"/>
    <mergeCell ref="L2197:L2198"/>
    <mergeCell ref="M2197:M2198"/>
    <mergeCell ref="N2197:N2198"/>
    <mergeCell ref="O2197:O2198"/>
    <mergeCell ref="A2199:A2205"/>
    <mergeCell ref="B2199:B2205"/>
    <mergeCell ref="C2199:C2205"/>
    <mergeCell ref="D2199:D2205"/>
    <mergeCell ref="E2199:E2205"/>
    <mergeCell ref="L2199:L2205"/>
    <mergeCell ref="M2199:M2205"/>
    <mergeCell ref="N2199:N2205"/>
    <mergeCell ref="O2199:O2205"/>
    <mergeCell ref="A2206:A2211"/>
    <mergeCell ref="B2206:B2211"/>
    <mergeCell ref="C2206:C2211"/>
    <mergeCell ref="D2206:D2211"/>
    <mergeCell ref="E2206:E2211"/>
    <mergeCell ref="L2206:L2211"/>
    <mergeCell ref="M2206:M2211"/>
    <mergeCell ref="N2206:N2211"/>
    <mergeCell ref="O2206:O2211"/>
    <mergeCell ref="A2212:A2217"/>
    <mergeCell ref="B2212:B2217"/>
    <mergeCell ref="C2212:C2217"/>
    <mergeCell ref="D2212:D2217"/>
    <mergeCell ref="E2212:E2217"/>
    <mergeCell ref="L2212:L2217"/>
    <mergeCell ref="M2212:M2217"/>
    <mergeCell ref="N2212:N2217"/>
    <mergeCell ref="O2212:O2217"/>
    <mergeCell ref="A2218:A2221"/>
    <mergeCell ref="B2218:B2221"/>
    <mergeCell ref="C2218:C2221"/>
    <mergeCell ref="D2218:D2221"/>
    <mergeCell ref="E2218:E2221"/>
    <mergeCell ref="L2218:L2221"/>
    <mergeCell ref="M2218:M2221"/>
    <mergeCell ref="N2218:N2221"/>
    <mergeCell ref="O2218:O2221"/>
    <mergeCell ref="A2222:A2225"/>
    <mergeCell ref="B2222:B2225"/>
    <mergeCell ref="C2222:C2225"/>
    <mergeCell ref="D2222:D2225"/>
    <mergeCell ref="E2222:E2225"/>
    <mergeCell ref="L2222:L2225"/>
    <mergeCell ref="M2222:M2225"/>
    <mergeCell ref="N2222:N2225"/>
    <mergeCell ref="O2222:O2225"/>
    <mergeCell ref="A2226:A2230"/>
    <mergeCell ref="B2226:B2230"/>
    <mergeCell ref="C2226:C2230"/>
    <mergeCell ref="D2226:D2230"/>
    <mergeCell ref="E2226:E2230"/>
    <mergeCell ref="L2226:L2230"/>
    <mergeCell ref="M2226:M2230"/>
    <mergeCell ref="N2226:N2230"/>
    <mergeCell ref="O2226:O2230"/>
    <mergeCell ref="A2231:A2235"/>
    <mergeCell ref="B2231:B2235"/>
    <mergeCell ref="C2231:C2235"/>
    <mergeCell ref="D2231:D2235"/>
    <mergeCell ref="E2231:E2235"/>
    <mergeCell ref="L2231:L2235"/>
    <mergeCell ref="M2231:M2235"/>
    <mergeCell ref="N2231:N2235"/>
    <mergeCell ref="O2231:O2235"/>
    <mergeCell ref="A2236:A2238"/>
    <mergeCell ref="B2236:B2238"/>
    <mergeCell ref="C2236:C2238"/>
    <mergeCell ref="D2236:D2238"/>
    <mergeCell ref="E2236:E2238"/>
    <mergeCell ref="L2236:L2238"/>
    <mergeCell ref="M2236:M2238"/>
    <mergeCell ref="N2236:N2238"/>
    <mergeCell ref="O2236:O2238"/>
    <mergeCell ref="A2239:A2242"/>
    <mergeCell ref="B2239:B2242"/>
    <mergeCell ref="C2239:C2242"/>
    <mergeCell ref="D2239:D2242"/>
    <mergeCell ref="E2239:E2242"/>
    <mergeCell ref="L2239:L2242"/>
    <mergeCell ref="M2239:M2242"/>
    <mergeCell ref="N2239:N2242"/>
    <mergeCell ref="O2239:O2242"/>
    <mergeCell ref="A2243:A2247"/>
    <mergeCell ref="B2243:B2247"/>
    <mergeCell ref="C2243:C2247"/>
    <mergeCell ref="D2243:D2247"/>
    <mergeCell ref="E2243:E2247"/>
    <mergeCell ref="L2243:L2247"/>
    <mergeCell ref="M2243:M2247"/>
    <mergeCell ref="N2243:N2247"/>
    <mergeCell ref="O2243:O2247"/>
    <mergeCell ref="A2248:A2250"/>
    <mergeCell ref="B2248:B2250"/>
    <mergeCell ref="C2248:C2250"/>
    <mergeCell ref="D2248:D2250"/>
    <mergeCell ref="E2248:E2250"/>
    <mergeCell ref="L2248:L2250"/>
    <mergeCell ref="M2248:M2250"/>
    <mergeCell ref="N2248:N2250"/>
    <mergeCell ref="O2248:O2250"/>
    <mergeCell ref="A2251:A2253"/>
    <mergeCell ref="B2251:B2253"/>
    <mergeCell ref="C2251:C2253"/>
    <mergeCell ref="D2251:D2253"/>
    <mergeCell ref="E2251:E2253"/>
    <mergeCell ref="L2251:L2253"/>
    <mergeCell ref="M2251:M2253"/>
    <mergeCell ref="N2251:N2253"/>
    <mergeCell ref="O2251:O2253"/>
    <mergeCell ref="A2254:A2257"/>
    <mergeCell ref="B2254:B2257"/>
    <mergeCell ref="C2254:C2257"/>
    <mergeCell ref="D2254:D2257"/>
    <mergeCell ref="E2254:E2257"/>
    <mergeCell ref="L2254:L2257"/>
    <mergeCell ref="M2254:M2257"/>
    <mergeCell ref="N2254:N2257"/>
    <mergeCell ref="O2254:O2257"/>
    <mergeCell ref="A2258:A2261"/>
    <mergeCell ref="B2258:B2261"/>
    <mergeCell ref="C2258:C2261"/>
    <mergeCell ref="D2258:D2261"/>
    <mergeCell ref="E2258:E2261"/>
    <mergeCell ref="L2258:L2261"/>
    <mergeCell ref="M2258:M2261"/>
    <mergeCell ref="N2258:N2261"/>
    <mergeCell ref="O2258:O2261"/>
    <mergeCell ref="A2262:A2266"/>
    <mergeCell ref="B2262:B2266"/>
    <mergeCell ref="C2262:C2266"/>
    <mergeCell ref="D2262:D2266"/>
    <mergeCell ref="E2262:E2266"/>
    <mergeCell ref="L2262:L2266"/>
    <mergeCell ref="M2262:M2266"/>
    <mergeCell ref="N2262:N2266"/>
    <mergeCell ref="O2262:O2266"/>
    <mergeCell ref="A2267:A2268"/>
    <mergeCell ref="B2267:B2268"/>
    <mergeCell ref="C2267:C2268"/>
    <mergeCell ref="D2267:D2268"/>
    <mergeCell ref="E2267:E2268"/>
    <mergeCell ref="L2267:L2268"/>
    <mergeCell ref="M2267:M2268"/>
    <mergeCell ref="N2267:N2268"/>
    <mergeCell ref="O2267:O2268"/>
    <mergeCell ref="A2269:A2271"/>
    <mergeCell ref="B2269:B2271"/>
    <mergeCell ref="C2269:C2271"/>
    <mergeCell ref="D2269:D2271"/>
    <mergeCell ref="E2269:E2271"/>
    <mergeCell ref="L2269:L2271"/>
    <mergeCell ref="M2269:M2271"/>
    <mergeCell ref="N2269:N2271"/>
    <mergeCell ref="O2269:O2271"/>
    <mergeCell ref="A2272:A2274"/>
    <mergeCell ref="B2272:B2274"/>
    <mergeCell ref="C2272:C2274"/>
    <mergeCell ref="D2272:D2274"/>
    <mergeCell ref="E2272:E2274"/>
    <mergeCell ref="L2272:L2274"/>
    <mergeCell ref="M2272:M2274"/>
    <mergeCell ref="N2272:N2274"/>
    <mergeCell ref="O2272:O2274"/>
    <mergeCell ref="A2275:A2277"/>
    <mergeCell ref="B2275:B2277"/>
    <mergeCell ref="C2275:C2277"/>
    <mergeCell ref="D2275:D2277"/>
    <mergeCell ref="E2275:E2277"/>
    <mergeCell ref="L2275:L2277"/>
    <mergeCell ref="M2275:M2277"/>
    <mergeCell ref="N2275:N2277"/>
    <mergeCell ref="O2275:O2277"/>
    <mergeCell ref="A2278:A2279"/>
    <mergeCell ref="B2278:B2279"/>
    <mergeCell ref="C2278:C2279"/>
    <mergeCell ref="D2278:D2279"/>
    <mergeCell ref="E2278:E2279"/>
    <mergeCell ref="L2278:L2279"/>
    <mergeCell ref="M2278:M2279"/>
    <mergeCell ref="N2278:N2279"/>
    <mergeCell ref="O2278:O2279"/>
    <mergeCell ref="A2280:A2281"/>
    <mergeCell ref="B2280:B2281"/>
    <mergeCell ref="C2280:C2281"/>
    <mergeCell ref="D2280:D2281"/>
    <mergeCell ref="E2280:E2281"/>
    <mergeCell ref="L2280:L2281"/>
    <mergeCell ref="M2280:M2281"/>
    <mergeCell ref="N2280:N2281"/>
    <mergeCell ref="O2280:O2281"/>
    <mergeCell ref="A2282:A2284"/>
    <mergeCell ref="B2282:B2284"/>
    <mergeCell ref="C2282:C2284"/>
    <mergeCell ref="D2282:D2284"/>
    <mergeCell ref="E2282:E2284"/>
    <mergeCell ref="L2282:L2284"/>
    <mergeCell ref="M2282:M2284"/>
    <mergeCell ref="N2282:N2284"/>
    <mergeCell ref="O2282:O2284"/>
    <mergeCell ref="A2285:A2287"/>
    <mergeCell ref="B2285:B2287"/>
    <mergeCell ref="C2285:C2287"/>
    <mergeCell ref="D2285:D2287"/>
    <mergeCell ref="E2285:E2287"/>
    <mergeCell ref="L2285:L2287"/>
    <mergeCell ref="M2285:M2287"/>
    <mergeCell ref="N2285:N2287"/>
    <mergeCell ref="O2285:O2287"/>
    <mergeCell ref="A2288:A2290"/>
    <mergeCell ref="B2288:B2290"/>
    <mergeCell ref="C2288:C2290"/>
    <mergeCell ref="D2288:D2290"/>
    <mergeCell ref="E2288:E2290"/>
    <mergeCell ref="L2288:L2290"/>
    <mergeCell ref="M2288:M2290"/>
    <mergeCell ref="N2288:N2290"/>
    <mergeCell ref="O2288:O2290"/>
    <mergeCell ref="A2291:A2293"/>
    <mergeCell ref="B2291:B2293"/>
    <mergeCell ref="C2291:C2293"/>
    <mergeCell ref="D2291:D2293"/>
    <mergeCell ref="E2291:E2293"/>
    <mergeCell ref="L2291:L2293"/>
    <mergeCell ref="M2291:M2293"/>
    <mergeCell ref="N2291:N2293"/>
    <mergeCell ref="O2291:O2293"/>
    <mergeCell ref="A2294:A2296"/>
    <mergeCell ref="B2294:B2296"/>
    <mergeCell ref="C2294:C2296"/>
    <mergeCell ref="D2294:D2296"/>
    <mergeCell ref="E2294:E2296"/>
    <mergeCell ref="L2294:L2296"/>
    <mergeCell ref="M2294:M2296"/>
    <mergeCell ref="N2294:N2296"/>
    <mergeCell ref="O2294:O2296"/>
    <mergeCell ref="A2297:A2299"/>
    <mergeCell ref="B2297:B2299"/>
    <mergeCell ref="C2297:C2299"/>
    <mergeCell ref="D2297:D2299"/>
    <mergeCell ref="E2297:E2299"/>
    <mergeCell ref="L2297:L2299"/>
    <mergeCell ref="M2297:M2299"/>
    <mergeCell ref="N2297:N2299"/>
    <mergeCell ref="O2297:O2299"/>
    <mergeCell ref="A2300:A2303"/>
    <mergeCell ref="B2300:B2303"/>
    <mergeCell ref="C2300:C2303"/>
    <mergeCell ref="D2300:D2303"/>
    <mergeCell ref="E2300:E2303"/>
    <mergeCell ref="L2300:L2303"/>
    <mergeCell ref="M2300:M2303"/>
    <mergeCell ref="N2300:N2303"/>
    <mergeCell ref="O2300:O2303"/>
    <mergeCell ref="A2304:A2306"/>
    <mergeCell ref="B2304:B2306"/>
    <mergeCell ref="C2304:C2306"/>
    <mergeCell ref="D2304:D2306"/>
    <mergeCell ref="E2304:E2306"/>
    <mergeCell ref="L2304:L2306"/>
    <mergeCell ref="M2304:M2306"/>
    <mergeCell ref="N2304:N2306"/>
    <mergeCell ref="O2304:O2306"/>
    <mergeCell ref="A2307:A2310"/>
    <mergeCell ref="B2307:B2310"/>
    <mergeCell ref="C2307:C2310"/>
    <mergeCell ref="D2307:D2310"/>
    <mergeCell ref="E2307:E2310"/>
    <mergeCell ref="L2307:L2310"/>
    <mergeCell ref="M2307:M2310"/>
    <mergeCell ref="N2307:N2310"/>
    <mergeCell ref="O2307:O2310"/>
    <mergeCell ref="A2311:A2316"/>
    <mergeCell ref="B2311:B2316"/>
    <mergeCell ref="C2311:C2316"/>
    <mergeCell ref="D2311:D2316"/>
    <mergeCell ref="E2311:E2316"/>
    <mergeCell ref="L2311:L2316"/>
    <mergeCell ref="M2311:M2316"/>
    <mergeCell ref="N2311:N2316"/>
    <mergeCell ref="O2311:O2316"/>
    <mergeCell ref="A2317:A2319"/>
    <mergeCell ref="B2317:B2319"/>
    <mergeCell ref="C2317:C2319"/>
    <mergeCell ref="D2317:D2319"/>
    <mergeCell ref="E2317:E2319"/>
    <mergeCell ref="L2317:L2319"/>
    <mergeCell ref="M2317:M2319"/>
    <mergeCell ref="N2317:N2319"/>
    <mergeCell ref="O2317:O2319"/>
    <mergeCell ref="A2320:A2322"/>
    <mergeCell ref="B2320:B2322"/>
    <mergeCell ref="C2320:C2322"/>
    <mergeCell ref="D2320:D2322"/>
    <mergeCell ref="E2320:E2322"/>
    <mergeCell ref="L2320:L2322"/>
    <mergeCell ref="M2320:M2322"/>
    <mergeCell ref="N2320:N2322"/>
    <mergeCell ref="O2320:O2322"/>
    <mergeCell ref="A2323:A2327"/>
    <mergeCell ref="B2323:B2327"/>
    <mergeCell ref="C2323:C2327"/>
    <mergeCell ref="D2323:D2327"/>
    <mergeCell ref="E2323:E2327"/>
    <mergeCell ref="L2323:L2327"/>
    <mergeCell ref="M2323:M2327"/>
    <mergeCell ref="N2323:N2327"/>
    <mergeCell ref="O2323:O2327"/>
    <mergeCell ref="A2328:A2330"/>
    <mergeCell ref="B2328:B2330"/>
    <mergeCell ref="C2328:C2330"/>
    <mergeCell ref="D2328:D2330"/>
    <mergeCell ref="E2328:E2330"/>
    <mergeCell ref="L2328:L2330"/>
    <mergeCell ref="M2328:M2330"/>
    <mergeCell ref="N2328:N2330"/>
    <mergeCell ref="O2328:O2330"/>
    <mergeCell ref="A2331:A2335"/>
    <mergeCell ref="B2331:B2335"/>
    <mergeCell ref="C2331:C2335"/>
    <mergeCell ref="D2331:D2335"/>
    <mergeCell ref="E2331:E2335"/>
    <mergeCell ref="L2331:L2335"/>
    <mergeCell ref="M2331:M2335"/>
    <mergeCell ref="N2331:N2335"/>
    <mergeCell ref="O2331:O2335"/>
    <mergeCell ref="A2336:A2338"/>
    <mergeCell ref="B2336:B2338"/>
    <mergeCell ref="C2336:C2338"/>
    <mergeCell ref="D2336:D2338"/>
    <mergeCell ref="E2336:E2338"/>
    <mergeCell ref="L2336:L2338"/>
    <mergeCell ref="M2336:M2338"/>
    <mergeCell ref="N2336:N2338"/>
    <mergeCell ref="O2336:O2338"/>
    <mergeCell ref="A2339:A2343"/>
    <mergeCell ref="B2339:B2343"/>
    <mergeCell ref="C2339:C2343"/>
    <mergeCell ref="D2339:D2343"/>
    <mergeCell ref="E2339:E2343"/>
    <mergeCell ref="L2339:L2343"/>
    <mergeCell ref="M2339:M2343"/>
    <mergeCell ref="N2339:N2343"/>
    <mergeCell ref="O2339:O2343"/>
    <mergeCell ref="A2344:A2345"/>
    <mergeCell ref="B2344:B2345"/>
    <mergeCell ref="C2344:C2345"/>
    <mergeCell ref="D2344:D2345"/>
    <mergeCell ref="E2344:E2345"/>
    <mergeCell ref="L2344:L2345"/>
    <mergeCell ref="M2344:M2345"/>
    <mergeCell ref="N2344:N2345"/>
    <mergeCell ref="O2344:O2345"/>
    <mergeCell ref="A2346:A2349"/>
    <mergeCell ref="B2346:B2349"/>
    <mergeCell ref="C2346:C2349"/>
    <mergeCell ref="D2346:D2349"/>
    <mergeCell ref="E2346:E2349"/>
    <mergeCell ref="L2346:L2349"/>
    <mergeCell ref="M2346:M2349"/>
    <mergeCell ref="N2346:N2349"/>
    <mergeCell ref="O2346:O2349"/>
    <mergeCell ref="A2350:A2353"/>
    <mergeCell ref="B2350:B2353"/>
    <mergeCell ref="C2350:C2353"/>
    <mergeCell ref="D2350:D2353"/>
    <mergeCell ref="E2350:E2353"/>
    <mergeCell ref="L2350:L2353"/>
    <mergeCell ref="M2350:M2353"/>
    <mergeCell ref="N2350:N2353"/>
    <mergeCell ref="O2350:O2353"/>
    <mergeCell ref="A2354:A2355"/>
    <mergeCell ref="B2354:B2355"/>
    <mergeCell ref="C2354:C2355"/>
    <mergeCell ref="D2354:D2355"/>
    <mergeCell ref="E2354:E2355"/>
    <mergeCell ref="L2354:L2355"/>
    <mergeCell ref="M2354:M2355"/>
    <mergeCell ref="N2354:N2355"/>
    <mergeCell ref="O2354:O2355"/>
    <mergeCell ref="A2356:A2357"/>
    <mergeCell ref="B2356:B2357"/>
    <mergeCell ref="C2356:C2357"/>
    <mergeCell ref="D2356:D2357"/>
    <mergeCell ref="E2356:E2357"/>
    <mergeCell ref="L2356:L2357"/>
    <mergeCell ref="M2356:M2357"/>
    <mergeCell ref="N2356:N2357"/>
    <mergeCell ref="O2356:O2357"/>
    <mergeCell ref="A2358:A2361"/>
    <mergeCell ref="B2358:B2361"/>
    <mergeCell ref="C2358:C2361"/>
    <mergeCell ref="D2358:D2361"/>
    <mergeCell ref="E2358:E2361"/>
    <mergeCell ref="L2358:L2361"/>
    <mergeCell ref="M2358:M2361"/>
    <mergeCell ref="N2358:N2361"/>
    <mergeCell ref="O2358:O2361"/>
    <mergeCell ref="A2362:A2364"/>
    <mergeCell ref="B2362:B2364"/>
    <mergeCell ref="C2362:C2364"/>
    <mergeCell ref="D2362:D2364"/>
    <mergeCell ref="E2362:E2364"/>
    <mergeCell ref="L2362:L2364"/>
    <mergeCell ref="M2362:M2364"/>
    <mergeCell ref="N2362:N2364"/>
    <mergeCell ref="O2362:O2364"/>
    <mergeCell ref="A2365:A2368"/>
    <mergeCell ref="B2365:B2368"/>
    <mergeCell ref="C2365:C2368"/>
    <mergeCell ref="D2365:D2368"/>
    <mergeCell ref="E2365:E2368"/>
    <mergeCell ref="L2365:L2368"/>
    <mergeCell ref="M2365:M2368"/>
    <mergeCell ref="N2365:N2368"/>
    <mergeCell ref="O2365:O2368"/>
    <mergeCell ref="A2370:A2371"/>
    <mergeCell ref="B2370:B2371"/>
    <mergeCell ref="C2370:C2371"/>
    <mergeCell ref="D2370:D2371"/>
    <mergeCell ref="E2370:E2371"/>
    <mergeCell ref="L2370:L2371"/>
    <mergeCell ref="M2370:M2371"/>
    <mergeCell ref="N2370:N2371"/>
    <mergeCell ref="O2370:O2371"/>
    <mergeCell ref="A2372:A2373"/>
    <mergeCell ref="B2372:B2373"/>
    <mergeCell ref="C2372:C2373"/>
    <mergeCell ref="D2372:D2373"/>
    <mergeCell ref="E2372:E2373"/>
    <mergeCell ref="L2372:L2373"/>
    <mergeCell ref="M2372:M2373"/>
    <mergeCell ref="N2372:N2373"/>
    <mergeCell ref="O2372:O2373"/>
    <mergeCell ref="A2374:A2376"/>
    <mergeCell ref="B2374:B2376"/>
    <mergeCell ref="C2374:C2376"/>
    <mergeCell ref="D2374:D2376"/>
    <mergeCell ref="E2374:E2376"/>
    <mergeCell ref="L2374:L2376"/>
    <mergeCell ref="M2374:M2376"/>
    <mergeCell ref="N2374:N2376"/>
    <mergeCell ref="O2374:O2376"/>
    <mergeCell ref="A2377:A2378"/>
    <mergeCell ref="B2377:B2378"/>
    <mergeCell ref="C2377:C2378"/>
    <mergeCell ref="D2377:D2378"/>
    <mergeCell ref="E2377:E2378"/>
    <mergeCell ref="L2377:L2378"/>
    <mergeCell ref="M2377:M2378"/>
    <mergeCell ref="N2377:N2378"/>
    <mergeCell ref="O2377:O2378"/>
    <mergeCell ref="A2379:A2381"/>
    <mergeCell ref="B2379:B2381"/>
    <mergeCell ref="C2379:C2381"/>
    <mergeCell ref="D2379:D2381"/>
    <mergeCell ref="E2379:E2381"/>
    <mergeCell ref="L2379:L2381"/>
    <mergeCell ref="M2379:M2381"/>
    <mergeCell ref="N2379:N2381"/>
    <mergeCell ref="O2379:O2381"/>
    <mergeCell ref="A2382:A2383"/>
    <mergeCell ref="B2382:B2383"/>
    <mergeCell ref="C2382:C2383"/>
    <mergeCell ref="D2382:D2383"/>
    <mergeCell ref="E2382:E2383"/>
    <mergeCell ref="L2382:L2383"/>
    <mergeCell ref="M2382:M2383"/>
    <mergeCell ref="N2382:N2383"/>
    <mergeCell ref="O2382:O2383"/>
    <mergeCell ref="A2384:A2388"/>
    <mergeCell ref="B2384:B2388"/>
    <mergeCell ref="C2384:C2388"/>
    <mergeCell ref="D2384:D2388"/>
    <mergeCell ref="E2384:E2388"/>
    <mergeCell ref="L2384:L2388"/>
    <mergeCell ref="M2384:M2388"/>
    <mergeCell ref="N2384:N2388"/>
    <mergeCell ref="O2384:O2388"/>
    <mergeCell ref="A2389:A2391"/>
    <mergeCell ref="B2389:B2391"/>
    <mergeCell ref="C2389:C2391"/>
    <mergeCell ref="D2389:D2391"/>
    <mergeCell ref="E2389:E2391"/>
    <mergeCell ref="L2389:L2391"/>
    <mergeCell ref="M2389:M2391"/>
    <mergeCell ref="N2389:N2391"/>
    <mergeCell ref="O2389:O2391"/>
    <mergeCell ref="A2392:A2393"/>
    <mergeCell ref="B2392:B2393"/>
    <mergeCell ref="C2392:C2393"/>
    <mergeCell ref="D2392:D2393"/>
    <mergeCell ref="E2392:E2393"/>
    <mergeCell ref="L2392:L2393"/>
    <mergeCell ref="M2392:M2393"/>
    <mergeCell ref="N2392:N2393"/>
    <mergeCell ref="O2392:O2393"/>
    <mergeCell ref="A2394:A2396"/>
    <mergeCell ref="B2394:B2396"/>
    <mergeCell ref="C2394:C2396"/>
    <mergeCell ref="D2394:D2396"/>
    <mergeCell ref="E2394:E2396"/>
    <mergeCell ref="L2394:L2396"/>
    <mergeCell ref="M2394:M2396"/>
    <mergeCell ref="N2394:N2396"/>
    <mergeCell ref="O2394:O2396"/>
    <mergeCell ref="A2397:A2399"/>
    <mergeCell ref="B2397:B2399"/>
    <mergeCell ref="C2397:C2399"/>
    <mergeCell ref="D2397:D2399"/>
    <mergeCell ref="E2397:E2399"/>
    <mergeCell ref="L2397:L2399"/>
    <mergeCell ref="M2397:M2399"/>
    <mergeCell ref="N2397:N2399"/>
    <mergeCell ref="O2397:O2399"/>
    <mergeCell ref="A2400:A2403"/>
    <mergeCell ref="B2400:B2403"/>
    <mergeCell ref="D2400:D2403"/>
    <mergeCell ref="E2400:E2403"/>
    <mergeCell ref="L2400:L2403"/>
    <mergeCell ref="M2400:M2403"/>
    <mergeCell ref="N2400:N2403"/>
    <mergeCell ref="O2400:O2403"/>
    <mergeCell ref="C2400:C2403"/>
    <mergeCell ref="A2404:A2406"/>
    <mergeCell ref="B2404:B2406"/>
    <mergeCell ref="C2404:C2406"/>
    <mergeCell ref="D2404:D2406"/>
    <mergeCell ref="E2404:E2406"/>
    <mergeCell ref="L2404:L2406"/>
    <mergeCell ref="M2404:M2406"/>
    <mergeCell ref="N2404:N2406"/>
    <mergeCell ref="O2404:O2406"/>
    <mergeCell ref="A2407:A2408"/>
    <mergeCell ref="B2407:B2408"/>
    <mergeCell ref="C2407:C2408"/>
    <mergeCell ref="D2407:D2408"/>
    <mergeCell ref="E2407:E2408"/>
    <mergeCell ref="L2407:L2408"/>
    <mergeCell ref="M2407:M2408"/>
    <mergeCell ref="N2407:N2408"/>
    <mergeCell ref="O2407:O2408"/>
    <mergeCell ref="A2409:A2410"/>
    <mergeCell ref="B2409:B2410"/>
    <mergeCell ref="C2409:C2410"/>
    <mergeCell ref="D2409:D2410"/>
    <mergeCell ref="E2409:E2410"/>
    <mergeCell ref="L2409:L2410"/>
    <mergeCell ref="M2409:M2410"/>
    <mergeCell ref="N2409:N2410"/>
    <mergeCell ref="O2409:O2410"/>
    <mergeCell ref="A2411:A2412"/>
    <mergeCell ref="B2411:B2412"/>
    <mergeCell ref="C2411:C2412"/>
    <mergeCell ref="D2411:D2412"/>
    <mergeCell ref="E2411:E2412"/>
    <mergeCell ref="L2411:L2412"/>
    <mergeCell ref="M2411:M2412"/>
    <mergeCell ref="N2411:N2412"/>
    <mergeCell ref="O2411:O2412"/>
    <mergeCell ref="A2413:A2414"/>
    <mergeCell ref="B2413:B2414"/>
    <mergeCell ref="C2413:C2414"/>
    <mergeCell ref="D2413:D2414"/>
    <mergeCell ref="E2413:E2414"/>
    <mergeCell ref="L2413:L2414"/>
    <mergeCell ref="M2413:M2414"/>
    <mergeCell ref="N2413:N2414"/>
    <mergeCell ref="O2413:O2414"/>
    <mergeCell ref="P2413:P2414"/>
    <mergeCell ref="A2415:A2418"/>
    <mergeCell ref="B2415:B2418"/>
    <mergeCell ref="C2415:C2418"/>
    <mergeCell ref="D2415:D2418"/>
    <mergeCell ref="E2415:E2418"/>
    <mergeCell ref="L2415:L2418"/>
    <mergeCell ref="M2415:M2418"/>
    <mergeCell ref="N2415:N2418"/>
    <mergeCell ref="O2415:O2418"/>
    <mergeCell ref="A2419:A2421"/>
    <mergeCell ref="B2419:B2421"/>
    <mergeCell ref="C2419:C2421"/>
    <mergeCell ref="D2419:D2421"/>
    <mergeCell ref="E2419:E2421"/>
    <mergeCell ref="L2419:L2421"/>
    <mergeCell ref="M2419:M2421"/>
    <mergeCell ref="N2419:N2421"/>
    <mergeCell ref="O2419:O2421"/>
    <mergeCell ref="A2423:A2424"/>
    <mergeCell ref="B2423:B2424"/>
    <mergeCell ref="C2423:C2424"/>
    <mergeCell ref="D2423:D2424"/>
    <mergeCell ref="E2423:E2424"/>
    <mergeCell ref="L2423:L2424"/>
    <mergeCell ref="M2423:M2424"/>
    <mergeCell ref="N2423:N2424"/>
    <mergeCell ref="O2423:O2424"/>
    <mergeCell ref="A2430:A2432"/>
    <mergeCell ref="B2430:B2432"/>
    <mergeCell ref="C2430:C2432"/>
    <mergeCell ref="D2430:D2432"/>
    <mergeCell ref="E2430:E2432"/>
    <mergeCell ref="L2430:L2432"/>
    <mergeCell ref="M2430:M2432"/>
    <mergeCell ref="N2430:N2432"/>
    <mergeCell ref="O2430:O2432"/>
    <mergeCell ref="A2436:A2437"/>
    <mergeCell ref="B2436:B2437"/>
    <mergeCell ref="C2436:C2437"/>
    <mergeCell ref="D2436:D2437"/>
    <mergeCell ref="E2436:E2437"/>
    <mergeCell ref="L2436:L2437"/>
    <mergeCell ref="M2436:M2437"/>
    <mergeCell ref="N2436:N2437"/>
    <mergeCell ref="O2436:O2437"/>
    <mergeCell ref="A2442:A2443"/>
    <mergeCell ref="B2442:B2443"/>
    <mergeCell ref="C2442:C2443"/>
    <mergeCell ref="D2442:D2443"/>
    <mergeCell ref="E2442:E2443"/>
    <mergeCell ref="L2442:L2443"/>
    <mergeCell ref="M2442:M2443"/>
    <mergeCell ref="N2442:N2443"/>
    <mergeCell ref="O2442:O2443"/>
    <mergeCell ref="A2449:A2451"/>
    <mergeCell ref="B2449:B2451"/>
    <mergeCell ref="C2449:C2451"/>
    <mergeCell ref="D2449:D2451"/>
    <mergeCell ref="E2449:E2451"/>
    <mergeCell ref="L2449:L2451"/>
    <mergeCell ref="M2449:M2451"/>
    <mergeCell ref="N2449:N2451"/>
    <mergeCell ref="O2449:O2451"/>
    <mergeCell ref="A2453:A2455"/>
    <mergeCell ref="B2453:B2455"/>
    <mergeCell ref="C2453:C2455"/>
    <mergeCell ref="D2453:D2455"/>
    <mergeCell ref="E2453:E2455"/>
    <mergeCell ref="L2453:L2455"/>
    <mergeCell ref="M2453:M2455"/>
    <mergeCell ref="N2453:N2455"/>
    <mergeCell ref="O2453:O2455"/>
    <mergeCell ref="A2460:A2462"/>
    <mergeCell ref="B2460:B2462"/>
    <mergeCell ref="C2460:C2462"/>
    <mergeCell ref="D2460:D2462"/>
    <mergeCell ref="E2460:E2462"/>
    <mergeCell ref="L2460:L2462"/>
    <mergeCell ref="M2460:M2462"/>
    <mergeCell ref="N2460:N2462"/>
    <mergeCell ref="O2460:O2462"/>
    <mergeCell ref="A2465:A2466"/>
    <mergeCell ref="B2465:B2466"/>
    <mergeCell ref="C2465:C2466"/>
    <mergeCell ref="D2465:D2466"/>
    <mergeCell ref="E2465:E2466"/>
    <mergeCell ref="L2465:L2466"/>
    <mergeCell ref="M2465:M2466"/>
    <mergeCell ref="N2465:N2466"/>
    <mergeCell ref="O2465:O2466"/>
    <mergeCell ref="A2468:A2469"/>
    <mergeCell ref="B2468:B2469"/>
    <mergeCell ref="C2468:C2469"/>
    <mergeCell ref="D2468:D2469"/>
    <mergeCell ref="E2468:E2469"/>
    <mergeCell ref="L2468:L2469"/>
    <mergeCell ref="M2468:M2469"/>
    <mergeCell ref="N2468:N2469"/>
    <mergeCell ref="O2468:O2469"/>
    <mergeCell ref="A2470:A2471"/>
    <mergeCell ref="B2470:B2471"/>
    <mergeCell ref="C2470:C2471"/>
    <mergeCell ref="D2470:D2471"/>
    <mergeCell ref="E2470:E2471"/>
    <mergeCell ref="L2470:L2471"/>
    <mergeCell ref="M2470:M2471"/>
    <mergeCell ref="N2470:N2471"/>
    <mergeCell ref="O2470:O2471"/>
    <mergeCell ref="A2473:A2474"/>
    <mergeCell ref="B2473:B2474"/>
    <mergeCell ref="C2473:C2474"/>
    <mergeCell ref="D2473:D2474"/>
    <mergeCell ref="E2473:E2474"/>
    <mergeCell ref="L2473:L2474"/>
    <mergeCell ref="M2473:M2474"/>
    <mergeCell ref="N2473:N2474"/>
    <mergeCell ref="O2473:O2474"/>
    <mergeCell ref="A2475:A2476"/>
    <mergeCell ref="B2475:B2476"/>
    <mergeCell ref="C2475:C2476"/>
    <mergeCell ref="D2475:D2476"/>
    <mergeCell ref="E2475:E2476"/>
    <mergeCell ref="L2475:L2476"/>
    <mergeCell ref="M2475:M2476"/>
    <mergeCell ref="N2475:N2476"/>
    <mergeCell ref="O2475:O2476"/>
    <mergeCell ref="A2479:A2480"/>
    <mergeCell ref="B2479:B2480"/>
    <mergeCell ref="C2479:C2480"/>
    <mergeCell ref="D2479:D2480"/>
    <mergeCell ref="E2479:E2480"/>
    <mergeCell ref="L2479:L2480"/>
    <mergeCell ref="M2479:M2480"/>
    <mergeCell ref="N2479:N2480"/>
    <mergeCell ref="A2481:A2483"/>
    <mergeCell ref="B2481:B2483"/>
    <mergeCell ref="C2481:C2483"/>
    <mergeCell ref="D2481:D2483"/>
    <mergeCell ref="E2481:E2483"/>
    <mergeCell ref="L2481:L2483"/>
    <mergeCell ref="M2481:M2483"/>
    <mergeCell ref="N2481:N2483"/>
    <mergeCell ref="O2481:O2483"/>
    <mergeCell ref="A2485:A2488"/>
    <mergeCell ref="B2485:B2488"/>
    <mergeCell ref="C2485:C2488"/>
    <mergeCell ref="D2485:D2488"/>
    <mergeCell ref="E2485:E2488"/>
    <mergeCell ref="L2485:L2488"/>
    <mergeCell ref="M2485:M2488"/>
    <mergeCell ref="N2485:N2488"/>
    <mergeCell ref="O2485:O2488"/>
    <mergeCell ref="A2489:A2491"/>
    <mergeCell ref="B2489:B2491"/>
    <mergeCell ref="C2489:C2491"/>
    <mergeCell ref="D2489:D2491"/>
    <mergeCell ref="E2489:E2491"/>
    <mergeCell ref="L2489:L2491"/>
    <mergeCell ref="M2489:M2491"/>
    <mergeCell ref="N2489:N2491"/>
    <mergeCell ref="O2489:O2491"/>
    <mergeCell ref="A2495:A2496"/>
    <mergeCell ref="B2495:B2496"/>
    <mergeCell ref="C2495:C2496"/>
    <mergeCell ref="D2495:D2496"/>
    <mergeCell ref="E2495:E2496"/>
    <mergeCell ref="L2495:L2496"/>
    <mergeCell ref="M2495:M2496"/>
    <mergeCell ref="N2495:N2496"/>
    <mergeCell ref="O2495:O2496"/>
    <mergeCell ref="A2498:A2499"/>
    <mergeCell ref="B2498:B2499"/>
    <mergeCell ref="C2498:C2499"/>
    <mergeCell ref="D2498:D2499"/>
    <mergeCell ref="E2498:E2499"/>
    <mergeCell ref="L2498:L2499"/>
    <mergeCell ref="M2498:M2499"/>
    <mergeCell ref="N2498:N2499"/>
    <mergeCell ref="O2498:O2499"/>
    <mergeCell ref="A2503:A2504"/>
    <mergeCell ref="B2503:B2504"/>
    <mergeCell ref="C2503:C2504"/>
    <mergeCell ref="D2503:D2504"/>
    <mergeCell ref="E2503:E2504"/>
    <mergeCell ref="L2503:L2504"/>
    <mergeCell ref="M2503:M2504"/>
    <mergeCell ref="N2503:N2504"/>
    <mergeCell ref="O2503:O2504"/>
    <mergeCell ref="A2506:A2507"/>
    <mergeCell ref="B2506:B2507"/>
    <mergeCell ref="C2506:C2507"/>
    <mergeCell ref="D2506:D2507"/>
    <mergeCell ref="E2506:E2507"/>
    <mergeCell ref="L2506:L2507"/>
    <mergeCell ref="M2506:M2507"/>
    <mergeCell ref="N2506:N2507"/>
    <mergeCell ref="O2506:O2507"/>
    <mergeCell ref="A2508:A2509"/>
    <mergeCell ref="B2508:B2509"/>
    <mergeCell ref="C2508:C2509"/>
    <mergeCell ref="D2508:D2509"/>
    <mergeCell ref="E2508:E2509"/>
    <mergeCell ref="L2508:L2509"/>
    <mergeCell ref="M2508:M2509"/>
    <mergeCell ref="N2508:N2509"/>
    <mergeCell ref="O2508:O2509"/>
    <mergeCell ref="A2510:A2511"/>
    <mergeCell ref="B2510:B2511"/>
    <mergeCell ref="C2510:C2511"/>
    <mergeCell ref="D2510:D2511"/>
    <mergeCell ref="E2510:E2511"/>
    <mergeCell ref="L2510:L2511"/>
    <mergeCell ref="M2510:M2511"/>
    <mergeCell ref="N2510:N2511"/>
    <mergeCell ref="O2510:O2511"/>
    <mergeCell ref="A2513:A2514"/>
    <mergeCell ref="B2513:B2514"/>
    <mergeCell ref="C2513:C2514"/>
    <mergeCell ref="D2513:D2514"/>
    <mergeCell ref="E2513:E2514"/>
    <mergeCell ref="L2513:L2514"/>
    <mergeCell ref="M2513:M2514"/>
    <mergeCell ref="N2513:N2514"/>
    <mergeCell ref="O2513:O2514"/>
    <mergeCell ref="A2515:A2516"/>
    <mergeCell ref="B2515:B2516"/>
    <mergeCell ref="C2515:C2516"/>
    <mergeCell ref="D2515:D2516"/>
    <mergeCell ref="E2515:E2516"/>
    <mergeCell ref="L2515:L2516"/>
    <mergeCell ref="M2515:M2516"/>
    <mergeCell ref="N2515:N2516"/>
    <mergeCell ref="D2517:D2518"/>
    <mergeCell ref="E2517:E2518"/>
    <mergeCell ref="L2517:L2518"/>
    <mergeCell ref="M2517:M2518"/>
    <mergeCell ref="N2517:N2518"/>
    <mergeCell ref="O2517:O2518"/>
    <mergeCell ref="A2519:A2520"/>
    <mergeCell ref="B2519:B2520"/>
    <mergeCell ref="C2519:C2520"/>
    <mergeCell ref="D2519:D2520"/>
    <mergeCell ref="E2519:E2520"/>
    <mergeCell ref="L2519:L2520"/>
    <mergeCell ref="M2519:M2520"/>
    <mergeCell ref="N2519:N2520"/>
    <mergeCell ref="O2519:O2520"/>
    <mergeCell ref="A2521:A2522"/>
    <mergeCell ref="B2521:B2522"/>
    <mergeCell ref="C2521:C2522"/>
    <mergeCell ref="D2521:D2522"/>
    <mergeCell ref="E2521:E2522"/>
    <mergeCell ref="L2521:L2522"/>
    <mergeCell ref="M2521:M2522"/>
    <mergeCell ref="A2523:A2524"/>
    <mergeCell ref="B2523:B2524"/>
    <mergeCell ref="C2523:C2524"/>
    <mergeCell ref="D2523:D2524"/>
    <mergeCell ref="E2523:E2524"/>
    <mergeCell ref="L2523:L2524"/>
    <mergeCell ref="B2727:B2728"/>
    <mergeCell ref="C2727:C2728"/>
    <mergeCell ref="D2727:D2728"/>
    <mergeCell ref="O2523:O2524"/>
    <mergeCell ref="N2521:N2522"/>
    <mergeCell ref="O2521:O2522"/>
    <mergeCell ref="M2523:M2524"/>
    <mergeCell ref="N2523:N2524"/>
    <mergeCell ref="M2719:M2720"/>
    <mergeCell ref="N2715:N2716"/>
    <mergeCell ref="E2727:E2728"/>
    <mergeCell ref="L2727:L2728"/>
    <mergeCell ref="M2727:M2728"/>
    <mergeCell ref="N2727:N2728"/>
    <mergeCell ref="O2727:O2728"/>
    <mergeCell ref="B2729:B2731"/>
    <mergeCell ref="C2729:C2731"/>
    <mergeCell ref="D2729:D2731"/>
    <mergeCell ref="E2729:E2731"/>
    <mergeCell ref="L2729:L2731"/>
    <mergeCell ref="C2732:C2733"/>
    <mergeCell ref="D2732:D2733"/>
    <mergeCell ref="E2732:E2733"/>
    <mergeCell ref="L2732:L2733"/>
    <mergeCell ref="M2732:M2733"/>
    <mergeCell ref="N2732:N2733"/>
    <mergeCell ref="B2737:B2740"/>
    <mergeCell ref="C2737:C2740"/>
    <mergeCell ref="D2737:D2740"/>
    <mergeCell ref="O2515:O2516"/>
    <mergeCell ref="A2517:A2518"/>
    <mergeCell ref="B2517:B2518"/>
    <mergeCell ref="C2517:C2518"/>
    <mergeCell ref="M2729:M2731"/>
    <mergeCell ref="N2729:N2731"/>
    <mergeCell ref="O2729:O2731"/>
    <mergeCell ref="O2732:O2733"/>
    <mergeCell ref="B2734:B2736"/>
    <mergeCell ref="C2734:C2736"/>
    <mergeCell ref="D2734:D2736"/>
    <mergeCell ref="E2734:E2736"/>
    <mergeCell ref="L2734:L2736"/>
    <mergeCell ref="M2734:M2736"/>
    <mergeCell ref="N2734:N2736"/>
    <mergeCell ref="O2734:O2736"/>
    <mergeCell ref="B2732:B2733"/>
    <mergeCell ref="E2737:E2740"/>
    <mergeCell ref="L2737:L2740"/>
    <mergeCell ref="M2737:M2740"/>
    <mergeCell ref="N2737:N2740"/>
    <mergeCell ref="O2737:O2740"/>
    <mergeCell ref="B2741:B2742"/>
    <mergeCell ref="C2741:C2742"/>
    <mergeCell ref="D2741:D2742"/>
    <mergeCell ref="E2741:E2742"/>
    <mergeCell ref="L2741:L2742"/>
    <mergeCell ref="M2741:M2742"/>
    <mergeCell ref="N2741:N2742"/>
    <mergeCell ref="O2741:O2742"/>
    <mergeCell ref="B2743:B2744"/>
    <mergeCell ref="C2743:C2744"/>
    <mergeCell ref="D2743:D2744"/>
    <mergeCell ref="E2743:E2744"/>
    <mergeCell ref="L2743:L2744"/>
    <mergeCell ref="M2743:M2744"/>
    <mergeCell ref="N2743:N2744"/>
    <mergeCell ref="O2743:O2744"/>
    <mergeCell ref="B2746:B2747"/>
    <mergeCell ref="C2746:C2747"/>
    <mergeCell ref="D2746:D2747"/>
    <mergeCell ref="E2746:E2747"/>
    <mergeCell ref="L2746:L2747"/>
    <mergeCell ref="M2746:M2747"/>
    <mergeCell ref="N2746:N2747"/>
    <mergeCell ref="O2746:O2747"/>
    <mergeCell ref="B2748:B2749"/>
    <mergeCell ref="C2748:C2749"/>
    <mergeCell ref="D2748:D2749"/>
    <mergeCell ref="E2748:E2749"/>
    <mergeCell ref="L2748:L2749"/>
    <mergeCell ref="M2748:M2749"/>
    <mergeCell ref="N2748:N2749"/>
    <mergeCell ref="O2748:O2749"/>
    <mergeCell ref="B2750:B2751"/>
    <mergeCell ref="C2750:C2751"/>
    <mergeCell ref="D2750:D2751"/>
    <mergeCell ref="E2750:E2751"/>
    <mergeCell ref="L2750:L2751"/>
    <mergeCell ref="M2750:M2751"/>
    <mergeCell ref="N2750:N2751"/>
    <mergeCell ref="O2750:O2751"/>
    <mergeCell ref="B2752:B2754"/>
    <mergeCell ref="C2752:C2754"/>
    <mergeCell ref="D2752:D2754"/>
    <mergeCell ref="E2752:E2754"/>
    <mergeCell ref="L2752:L2754"/>
    <mergeCell ref="M2752:M2754"/>
    <mergeCell ref="N2752:N2754"/>
    <mergeCell ref="O2752:O2754"/>
    <mergeCell ref="B2755:B2759"/>
    <mergeCell ref="C2755:C2759"/>
    <mergeCell ref="D2755:D2759"/>
    <mergeCell ref="E2755:E2759"/>
    <mergeCell ref="L2755:L2759"/>
    <mergeCell ref="M2755:M2759"/>
    <mergeCell ref="N2755:N2759"/>
    <mergeCell ref="O2755:O2759"/>
    <mergeCell ref="B2760:B2762"/>
    <mergeCell ref="C2760:C2762"/>
    <mergeCell ref="D2760:D2762"/>
    <mergeCell ref="E2760:E2762"/>
    <mergeCell ref="L2760:L2762"/>
    <mergeCell ref="M2760:M2762"/>
    <mergeCell ref="N2760:N2762"/>
    <mergeCell ref="O2760:O2762"/>
    <mergeCell ref="B2763:B2764"/>
    <mergeCell ref="C2763:C2764"/>
    <mergeCell ref="D2763:D2764"/>
    <mergeCell ref="E2763:E2764"/>
    <mergeCell ref="L2763:L2764"/>
    <mergeCell ref="M2763:M2764"/>
    <mergeCell ref="N2763:N2764"/>
    <mergeCell ref="O2763:O2764"/>
    <mergeCell ref="B2765:B2767"/>
    <mergeCell ref="C2765:C2767"/>
    <mergeCell ref="D2765:D2767"/>
    <mergeCell ref="E2765:E2767"/>
    <mergeCell ref="L2765:L2767"/>
    <mergeCell ref="M2765:M2767"/>
    <mergeCell ref="N2765:N2767"/>
    <mergeCell ref="O2765:O2767"/>
    <mergeCell ref="B2768:B2769"/>
    <mergeCell ref="C2768:C2769"/>
    <mergeCell ref="D2768:D2769"/>
    <mergeCell ref="E2768:E2769"/>
    <mergeCell ref="L2768:L2769"/>
    <mergeCell ref="M2768:M2769"/>
    <mergeCell ref="N2768:N2769"/>
    <mergeCell ref="O2768:O2769"/>
    <mergeCell ref="B2770:B2771"/>
    <mergeCell ref="C2770:C2771"/>
    <mergeCell ref="D2770:D2771"/>
    <mergeCell ref="E2770:E2771"/>
    <mergeCell ref="L2770:L2771"/>
    <mergeCell ref="M2770:M2771"/>
    <mergeCell ref="N2770:N2771"/>
    <mergeCell ref="O2770:O2771"/>
    <mergeCell ref="B2772:B2773"/>
    <mergeCell ref="C2772:C2773"/>
    <mergeCell ref="D2772:D2773"/>
    <mergeCell ref="E2772:E2773"/>
    <mergeCell ref="L2772:L2773"/>
    <mergeCell ref="M2772:M2773"/>
    <mergeCell ref="N2772:N2773"/>
    <mergeCell ref="O2772:O2773"/>
    <mergeCell ref="B2774:B2776"/>
    <mergeCell ref="C2774:C2776"/>
    <mergeCell ref="D2774:D2776"/>
    <mergeCell ref="E2774:E2776"/>
    <mergeCell ref="L2774:L2776"/>
    <mergeCell ref="M2774:M2776"/>
    <mergeCell ref="N2774:N2776"/>
    <mergeCell ref="O2774:O2776"/>
    <mergeCell ref="B2777:B2778"/>
    <mergeCell ref="C2777:C2778"/>
    <mergeCell ref="D2777:D2778"/>
    <mergeCell ref="E2777:E2778"/>
    <mergeCell ref="L2777:L2778"/>
    <mergeCell ref="M2777:M2778"/>
    <mergeCell ref="N2777:N2778"/>
    <mergeCell ref="O2777:O2778"/>
    <mergeCell ref="B2779:B2782"/>
    <mergeCell ref="C2779:C2782"/>
    <mergeCell ref="D2779:D2782"/>
    <mergeCell ref="E2779:E2782"/>
    <mergeCell ref="L2779:L2782"/>
    <mergeCell ref="M2779:M2782"/>
    <mergeCell ref="B2783:B2786"/>
    <mergeCell ref="C2783:C2786"/>
    <mergeCell ref="D2783:D2786"/>
    <mergeCell ref="E2783:E2786"/>
    <mergeCell ref="L2783:L2786"/>
    <mergeCell ref="M2783:M2786"/>
    <mergeCell ref="D2787:D2789"/>
    <mergeCell ref="L2787:L2789"/>
    <mergeCell ref="M2787:M2789"/>
    <mergeCell ref="N2787:N2789"/>
    <mergeCell ref="N2779:N2782"/>
    <mergeCell ref="O2779:O2782"/>
    <mergeCell ref="N2783:N2786"/>
    <mergeCell ref="O2783:O2786"/>
    <mergeCell ref="O2787:O2789"/>
    <mergeCell ref="B2790:B2792"/>
    <mergeCell ref="C2790:C2792"/>
    <mergeCell ref="D2790:D2792"/>
    <mergeCell ref="L2790:L2792"/>
    <mergeCell ref="M2790:M2792"/>
    <mergeCell ref="N2790:N2792"/>
    <mergeCell ref="O2790:O2792"/>
    <mergeCell ref="B2787:B2789"/>
    <mergeCell ref="C2787:C2789"/>
    <mergeCell ref="B2793:B2796"/>
    <mergeCell ref="C2793:C2796"/>
    <mergeCell ref="D2793:D2796"/>
    <mergeCell ref="E2793:E2796"/>
    <mergeCell ref="L2793:L2796"/>
    <mergeCell ref="M2793:M2796"/>
    <mergeCell ref="N2793:N2796"/>
    <mergeCell ref="O2793:O2796"/>
    <mergeCell ref="B2797:B2799"/>
    <mergeCell ref="C2797:C2799"/>
    <mergeCell ref="D2797:D2799"/>
    <mergeCell ref="E2797:E2799"/>
    <mergeCell ref="L2797:L2799"/>
    <mergeCell ref="M2797:M2799"/>
    <mergeCell ref="N2797:N2799"/>
    <mergeCell ref="O2797:O2799"/>
    <mergeCell ref="B2800:B2801"/>
    <mergeCell ref="C2800:C2801"/>
    <mergeCell ref="D2800:D2801"/>
    <mergeCell ref="E2800:E2801"/>
    <mergeCell ref="L2800:L2801"/>
    <mergeCell ref="M2800:M2801"/>
    <mergeCell ref="N2800:N2801"/>
    <mergeCell ref="O2800:O2801"/>
    <mergeCell ref="B2802:B2803"/>
    <mergeCell ref="C2802:C2803"/>
    <mergeCell ref="D2802:D2803"/>
    <mergeCell ref="E2802:E2803"/>
    <mergeCell ref="L2802:L2803"/>
    <mergeCell ref="M2802:M2803"/>
    <mergeCell ref="N2802:N2803"/>
    <mergeCell ref="O2802:O2803"/>
    <mergeCell ref="B2804:B2805"/>
    <mergeCell ref="C2804:C2805"/>
    <mergeCell ref="D2804:D2805"/>
    <mergeCell ref="E2804:E2805"/>
    <mergeCell ref="L2804:L2805"/>
    <mergeCell ref="M2804:M2805"/>
    <mergeCell ref="N2804:N2805"/>
    <mergeCell ref="O2804:O2805"/>
    <mergeCell ref="B2806:B2808"/>
    <mergeCell ref="C2806:C2808"/>
    <mergeCell ref="D2806:D2808"/>
    <mergeCell ref="E2806:E2808"/>
    <mergeCell ref="L2806:L2808"/>
    <mergeCell ref="M2806:M2808"/>
    <mergeCell ref="N2806:N2808"/>
    <mergeCell ref="O2806:O2808"/>
    <mergeCell ref="O2811:O2813"/>
    <mergeCell ref="B2809:B2810"/>
    <mergeCell ref="C2809:C2810"/>
    <mergeCell ref="D2809:D2810"/>
    <mergeCell ref="E2809:E2810"/>
    <mergeCell ref="L2809:L2810"/>
    <mergeCell ref="M2809:M2810"/>
    <mergeCell ref="M2814:M2815"/>
    <mergeCell ref="N2809:N2810"/>
    <mergeCell ref="O2809:O2810"/>
    <mergeCell ref="B2811:B2813"/>
    <mergeCell ref="C2811:C2813"/>
    <mergeCell ref="D2811:D2813"/>
    <mergeCell ref="E2811:E2813"/>
    <mergeCell ref="L2811:L2813"/>
    <mergeCell ref="M2811:M2813"/>
    <mergeCell ref="N2811:N2813"/>
    <mergeCell ref="O2814:O2815"/>
    <mergeCell ref="B2816:B2818"/>
    <mergeCell ref="C2816:C2818"/>
    <mergeCell ref="D2816:D2818"/>
    <mergeCell ref="E2816:E2818"/>
    <mergeCell ref="L2816:L2818"/>
    <mergeCell ref="M2816:M2818"/>
    <mergeCell ref="N2816:N2818"/>
    <mergeCell ref="O2816:O2818"/>
    <mergeCell ref="B2814:B2815"/>
    <mergeCell ref="C2819:C2820"/>
    <mergeCell ref="D2819:D2820"/>
    <mergeCell ref="E2819:E2820"/>
    <mergeCell ref="L2819:L2820"/>
    <mergeCell ref="M2819:M2820"/>
    <mergeCell ref="N2814:N2815"/>
    <mergeCell ref="C2814:C2815"/>
    <mergeCell ref="D2814:D2815"/>
    <mergeCell ref="E2814:E2815"/>
    <mergeCell ref="L2814:L2815"/>
    <mergeCell ref="N2819:N2820"/>
    <mergeCell ref="O2819:O2820"/>
    <mergeCell ref="B2821:B2822"/>
    <mergeCell ref="C2821:C2822"/>
    <mergeCell ref="D2821:D2822"/>
    <mergeCell ref="L2821:L2822"/>
    <mergeCell ref="M2821:M2822"/>
    <mergeCell ref="N2821:N2822"/>
    <mergeCell ref="O2821:O2822"/>
    <mergeCell ref="B2819:B2820"/>
    <mergeCell ref="B2824:B2826"/>
    <mergeCell ref="C2824:C2826"/>
    <mergeCell ref="D2824:D2826"/>
    <mergeCell ref="E2824:E2826"/>
    <mergeCell ref="L2824:L2826"/>
    <mergeCell ref="M2824:M2826"/>
    <mergeCell ref="N2824:N2826"/>
    <mergeCell ref="O2824:O2826"/>
    <mergeCell ref="B2827:B2828"/>
    <mergeCell ref="C2827:C2828"/>
    <mergeCell ref="D2827:D2828"/>
    <mergeCell ref="E2827:E2828"/>
    <mergeCell ref="L2827:L2828"/>
    <mergeCell ref="M2827:M2828"/>
    <mergeCell ref="N2827:N2828"/>
    <mergeCell ref="O2827:O2828"/>
    <mergeCell ref="B2829:B2830"/>
    <mergeCell ref="C2829:C2830"/>
    <mergeCell ref="D2829:D2830"/>
    <mergeCell ref="E2829:E2830"/>
    <mergeCell ref="L2829:L2830"/>
    <mergeCell ref="M2829:M2830"/>
    <mergeCell ref="N2829:N2830"/>
    <mergeCell ref="O2829:O2830"/>
    <mergeCell ref="B2831:B2832"/>
    <mergeCell ref="C2831:C2832"/>
    <mergeCell ref="D2831:D2832"/>
    <mergeCell ref="E2831:E2832"/>
    <mergeCell ref="L2831:L2832"/>
    <mergeCell ref="M2831:M2832"/>
    <mergeCell ref="N2831:N2832"/>
    <mergeCell ref="O2831:O2832"/>
    <mergeCell ref="B2834:B2836"/>
    <mergeCell ref="C2834:C2836"/>
    <mergeCell ref="D2834:D2836"/>
    <mergeCell ref="E2834:E2836"/>
    <mergeCell ref="L2834:L2836"/>
    <mergeCell ref="M2834:M2836"/>
    <mergeCell ref="N2834:N2836"/>
    <mergeCell ref="O2834:O2836"/>
    <mergeCell ref="B2837:B2838"/>
    <mergeCell ref="C2837:C2838"/>
    <mergeCell ref="D2837:D2838"/>
    <mergeCell ref="E2837:E2838"/>
    <mergeCell ref="L2837:L2838"/>
    <mergeCell ref="M2837:M2838"/>
    <mergeCell ref="N2837:N2838"/>
    <mergeCell ref="O2837:O2838"/>
    <mergeCell ref="B2839:B2840"/>
    <mergeCell ref="C2839:C2840"/>
    <mergeCell ref="D2839:D2840"/>
    <mergeCell ref="E2839:E2840"/>
    <mergeCell ref="L2839:L2840"/>
    <mergeCell ref="M2839:M2840"/>
    <mergeCell ref="N2839:N2840"/>
    <mergeCell ref="O2839:O2840"/>
    <mergeCell ref="B2841:B2845"/>
    <mergeCell ref="C2841:C2845"/>
    <mergeCell ref="D2841:D2845"/>
    <mergeCell ref="E2841:E2845"/>
    <mergeCell ref="L2841:L2845"/>
    <mergeCell ref="M2841:M2845"/>
    <mergeCell ref="N2841:N2845"/>
    <mergeCell ref="O2841:O2845"/>
    <mergeCell ref="B2846:B2848"/>
    <mergeCell ref="C2846:C2848"/>
    <mergeCell ref="D2846:D2848"/>
    <mergeCell ref="E2846:E2848"/>
    <mergeCell ref="L2846:L2848"/>
    <mergeCell ref="M2846:M2848"/>
    <mergeCell ref="N2846:N2848"/>
    <mergeCell ref="O2846:O2848"/>
    <mergeCell ref="B2849:B2850"/>
    <mergeCell ref="C2849:C2850"/>
    <mergeCell ref="D2849:D2850"/>
    <mergeCell ref="E2849:E2850"/>
    <mergeCell ref="L2849:L2850"/>
    <mergeCell ref="M2849:M2850"/>
    <mergeCell ref="N2849:N2850"/>
    <mergeCell ref="O2849:O2850"/>
    <mergeCell ref="B2851:B2852"/>
    <mergeCell ref="C2851:C2852"/>
    <mergeCell ref="D2851:D2852"/>
    <mergeCell ref="E2851:E2852"/>
    <mergeCell ref="L2851:L2852"/>
    <mergeCell ref="M2851:M2852"/>
    <mergeCell ref="N2851:N2852"/>
    <mergeCell ref="O2851:O2852"/>
    <mergeCell ref="B2853:B2855"/>
    <mergeCell ref="C2853:C2855"/>
    <mergeCell ref="D2853:D2855"/>
    <mergeCell ref="E2853:E2855"/>
    <mergeCell ref="L2853:L2855"/>
    <mergeCell ref="M2853:M2855"/>
    <mergeCell ref="N2853:N2855"/>
    <mergeCell ref="O2853:O2855"/>
    <mergeCell ref="B2856:B2858"/>
    <mergeCell ref="C2856:C2858"/>
    <mergeCell ref="D2856:D2858"/>
    <mergeCell ref="E2856:E2858"/>
    <mergeCell ref="L2856:L2858"/>
    <mergeCell ref="M2856:M2858"/>
    <mergeCell ref="N2856:N2858"/>
    <mergeCell ref="O2856:O2858"/>
    <mergeCell ref="B2859:B2861"/>
    <mergeCell ref="C2859:C2861"/>
    <mergeCell ref="D2859:D2861"/>
    <mergeCell ref="E2859:E2861"/>
    <mergeCell ref="L2859:L2861"/>
    <mergeCell ref="M2859:M2861"/>
    <mergeCell ref="N2859:N2861"/>
    <mergeCell ref="O2859:O2861"/>
    <mergeCell ref="B2862:B2864"/>
    <mergeCell ref="C2862:C2864"/>
    <mergeCell ref="D2862:D2864"/>
    <mergeCell ref="E2862:E2864"/>
    <mergeCell ref="L2862:L2864"/>
    <mergeCell ref="M2862:M2864"/>
    <mergeCell ref="N2862:N2864"/>
    <mergeCell ref="O2862:O2864"/>
    <mergeCell ref="B2865:B2867"/>
    <mergeCell ref="C2865:C2867"/>
    <mergeCell ref="D2865:D2867"/>
    <mergeCell ref="E2865:E2867"/>
    <mergeCell ref="L2865:L2867"/>
    <mergeCell ref="M2865:M2867"/>
    <mergeCell ref="N2865:N2867"/>
    <mergeCell ref="O2865:O2867"/>
    <mergeCell ref="B2868:B2869"/>
    <mergeCell ref="C2868:C2869"/>
    <mergeCell ref="D2868:D2869"/>
    <mergeCell ref="E2868:E2869"/>
    <mergeCell ref="L2868:L2869"/>
    <mergeCell ref="M2868:M2869"/>
    <mergeCell ref="N2868:N2869"/>
    <mergeCell ref="O2868:O2869"/>
    <mergeCell ref="B2870:B2872"/>
    <mergeCell ref="C2870:C2872"/>
    <mergeCell ref="D2870:D2872"/>
    <mergeCell ref="E2870:E2872"/>
    <mergeCell ref="L2870:L2872"/>
    <mergeCell ref="M2870:M2872"/>
    <mergeCell ref="N2870:N2872"/>
    <mergeCell ref="O2870:O2872"/>
    <mergeCell ref="L2876:L2877"/>
    <mergeCell ref="M2876:M2877"/>
    <mergeCell ref="N2876:N2877"/>
    <mergeCell ref="O2876:O2877"/>
    <mergeCell ref="B2873:B2875"/>
    <mergeCell ref="C2873:C2875"/>
    <mergeCell ref="D2873:D2875"/>
    <mergeCell ref="E2873:E2875"/>
    <mergeCell ref="L2873:L2875"/>
    <mergeCell ref="M2873:M2875"/>
    <mergeCell ref="B2882:B2883"/>
    <mergeCell ref="C2882:C2883"/>
    <mergeCell ref="D2882:D2883"/>
    <mergeCell ref="E2882:E2883"/>
    <mergeCell ref="N2873:N2875"/>
    <mergeCell ref="O2873:O2875"/>
    <mergeCell ref="B2876:B2877"/>
    <mergeCell ref="C2876:C2877"/>
    <mergeCell ref="D2876:D2877"/>
    <mergeCell ref="E2876:E2877"/>
    <mergeCell ref="B2879:B2881"/>
    <mergeCell ref="C2879:C2881"/>
    <mergeCell ref="D2879:D2881"/>
    <mergeCell ref="E2879:E2881"/>
    <mergeCell ref="L2879:L2881"/>
    <mergeCell ref="M2879:M2881"/>
    <mergeCell ref="N2879:N2881"/>
    <mergeCell ref="O2879:O2881"/>
    <mergeCell ref="L2882:L2883"/>
    <mergeCell ref="M2882:M2883"/>
    <mergeCell ref="N2882:N2883"/>
    <mergeCell ref="O2882:O2883"/>
    <mergeCell ref="B2884:B2885"/>
    <mergeCell ref="D2884:D2885"/>
    <mergeCell ref="E2884:E2885"/>
    <mergeCell ref="L2884:L2885"/>
    <mergeCell ref="M2884:M2885"/>
    <mergeCell ref="N2884:N2885"/>
    <mergeCell ref="O2884:O2885"/>
    <mergeCell ref="B2886:B2888"/>
    <mergeCell ref="C2886:C2888"/>
    <mergeCell ref="D2886:D2888"/>
    <mergeCell ref="E2886:E2888"/>
    <mergeCell ref="L2886:L2888"/>
    <mergeCell ref="M2886:M2888"/>
    <mergeCell ref="N2886:N2888"/>
    <mergeCell ref="O2886:O2888"/>
    <mergeCell ref="C2884:C2885"/>
    <mergeCell ref="B2889:B2890"/>
    <mergeCell ref="C2889:C2890"/>
    <mergeCell ref="D2889:D2890"/>
    <mergeCell ref="E2889:E2890"/>
    <mergeCell ref="L2889:L2890"/>
    <mergeCell ref="M2889:M2890"/>
    <mergeCell ref="N2889:N2890"/>
    <mergeCell ref="O2889:O2890"/>
    <mergeCell ref="B2891:B2893"/>
    <mergeCell ref="C2891:C2893"/>
    <mergeCell ref="D2891:D2893"/>
    <mergeCell ref="E2891:E2893"/>
    <mergeCell ref="L2891:L2893"/>
    <mergeCell ref="M2891:M2893"/>
    <mergeCell ref="N2891:N2893"/>
    <mergeCell ref="O2891:O2893"/>
    <mergeCell ref="B2896:B2897"/>
    <mergeCell ref="C2896:C2897"/>
    <mergeCell ref="D2896:D2897"/>
    <mergeCell ref="E2896:E2897"/>
    <mergeCell ref="L2896:L2897"/>
    <mergeCell ref="M2896:M2897"/>
    <mergeCell ref="N2896:N2897"/>
    <mergeCell ref="O2896:O2897"/>
    <mergeCell ref="B2898:B2899"/>
    <mergeCell ref="C2898:C2899"/>
    <mergeCell ref="D2898:D2899"/>
    <mergeCell ref="E2898:E2899"/>
    <mergeCell ref="L2898:L2899"/>
    <mergeCell ref="M2898:M2899"/>
    <mergeCell ref="N2898:N2899"/>
    <mergeCell ref="O2898:O2899"/>
    <mergeCell ref="B2900:B2902"/>
    <mergeCell ref="C2900:C2902"/>
    <mergeCell ref="D2900:D2902"/>
    <mergeCell ref="E2900:E2902"/>
    <mergeCell ref="L2900:L2902"/>
    <mergeCell ref="M2900:M2902"/>
    <mergeCell ref="N2900:N2902"/>
    <mergeCell ref="O2900:O2902"/>
    <mergeCell ref="B2903:B2905"/>
    <mergeCell ref="C2903:C2905"/>
    <mergeCell ref="D2903:D2905"/>
    <mergeCell ref="E2903:E2905"/>
    <mergeCell ref="L2903:L2905"/>
    <mergeCell ref="M2903:M2905"/>
    <mergeCell ref="N2903:N2905"/>
    <mergeCell ref="O2903:O2905"/>
    <mergeCell ref="A2727:A2728"/>
    <mergeCell ref="A2729:A2731"/>
    <mergeCell ref="A2732:A2733"/>
    <mergeCell ref="A2734:A2736"/>
    <mergeCell ref="A2737:A2740"/>
    <mergeCell ref="A2741:A2742"/>
    <mergeCell ref="A2743:A2744"/>
    <mergeCell ref="A2746:A2747"/>
    <mergeCell ref="A2748:A2749"/>
    <mergeCell ref="A2750:A2751"/>
    <mergeCell ref="A2752:A2754"/>
    <mergeCell ref="A2755:A2759"/>
    <mergeCell ref="A2760:A2762"/>
    <mergeCell ref="A2763:A2764"/>
    <mergeCell ref="A2765:A2767"/>
    <mergeCell ref="A2768:A2769"/>
    <mergeCell ref="A2770:A2771"/>
    <mergeCell ref="A2772:A2773"/>
    <mergeCell ref="A2774:A2776"/>
    <mergeCell ref="A2777:A2778"/>
    <mergeCell ref="A2779:A2782"/>
    <mergeCell ref="A2783:A2786"/>
    <mergeCell ref="A2787:A2789"/>
    <mergeCell ref="A2790:A2792"/>
    <mergeCell ref="A2793:A2796"/>
    <mergeCell ref="A2797:A2799"/>
    <mergeCell ref="A2800:A2801"/>
    <mergeCell ref="A2802:A2803"/>
    <mergeCell ref="A2804:A2805"/>
    <mergeCell ref="A2806:A2808"/>
    <mergeCell ref="A2809:A2810"/>
    <mergeCell ref="A2811:A2813"/>
    <mergeCell ref="A2814:A2815"/>
    <mergeCell ref="A2816:A2818"/>
    <mergeCell ref="A2819:A2820"/>
    <mergeCell ref="A2821:A2822"/>
    <mergeCell ref="A2824:A2826"/>
    <mergeCell ref="A2827:A2828"/>
    <mergeCell ref="A2829:A2830"/>
    <mergeCell ref="A2831:A2832"/>
    <mergeCell ref="A2834:A2836"/>
    <mergeCell ref="A2837:A2838"/>
    <mergeCell ref="A2839:A2840"/>
    <mergeCell ref="A2841:A2845"/>
    <mergeCell ref="A2846:A2848"/>
    <mergeCell ref="A2849:A2850"/>
    <mergeCell ref="A2851:A2852"/>
    <mergeCell ref="A2853:A2855"/>
    <mergeCell ref="A2889:A2890"/>
    <mergeCell ref="A2882:A2883"/>
    <mergeCell ref="A2856:A2858"/>
    <mergeCell ref="A2859:A2861"/>
    <mergeCell ref="A2862:A2864"/>
    <mergeCell ref="A2865:A2867"/>
    <mergeCell ref="A2868:A2869"/>
    <mergeCell ref="A2870:A2872"/>
    <mergeCell ref="A2891:A2893"/>
    <mergeCell ref="A2896:A2897"/>
    <mergeCell ref="A2898:A2899"/>
    <mergeCell ref="A2900:A2902"/>
    <mergeCell ref="A2903:A2905"/>
    <mergeCell ref="A2873:A2875"/>
    <mergeCell ref="A2876:A2877"/>
    <mergeCell ref="A2879:A2881"/>
    <mergeCell ref="A2884:A2885"/>
    <mergeCell ref="A2886:A2888"/>
    <mergeCell ref="P2727:P2728"/>
    <mergeCell ref="P2729:P2731"/>
    <mergeCell ref="P2732:P2733"/>
    <mergeCell ref="P2734:P2736"/>
    <mergeCell ref="P2737:P2740"/>
    <mergeCell ref="P2741:P2742"/>
    <mergeCell ref="P2743:P2744"/>
    <mergeCell ref="P2746:P2747"/>
    <mergeCell ref="P2748:P2749"/>
    <mergeCell ref="P2750:P2751"/>
    <mergeCell ref="P2752:P2754"/>
    <mergeCell ref="P2755:P2759"/>
    <mergeCell ref="P2760:P2762"/>
    <mergeCell ref="P2763:P2764"/>
    <mergeCell ref="P2765:P2767"/>
    <mergeCell ref="P2768:P2769"/>
    <mergeCell ref="P2770:P2771"/>
    <mergeCell ref="P2772:P2773"/>
    <mergeCell ref="P2774:P2776"/>
    <mergeCell ref="P2777:P2778"/>
    <mergeCell ref="P2779:P2782"/>
    <mergeCell ref="P2783:P2786"/>
    <mergeCell ref="P2787:P2789"/>
    <mergeCell ref="P2790:P2792"/>
    <mergeCell ref="P2793:P2796"/>
    <mergeCell ref="P2797:P2799"/>
    <mergeCell ref="P2800:P2801"/>
    <mergeCell ref="P2802:P2803"/>
    <mergeCell ref="P2804:P2805"/>
    <mergeCell ref="P2806:P2808"/>
    <mergeCell ref="P2853:P2855"/>
    <mergeCell ref="P2824:P2826"/>
    <mergeCell ref="P2827:P2828"/>
    <mergeCell ref="P2829:P2830"/>
    <mergeCell ref="P2831:P2832"/>
    <mergeCell ref="P2889:P2890"/>
    <mergeCell ref="P2886:P2888"/>
    <mergeCell ref="P2856:P2858"/>
    <mergeCell ref="P2859:P2861"/>
    <mergeCell ref="P2821:P2822"/>
    <mergeCell ref="P2839:P2840"/>
    <mergeCell ref="P2841:P2845"/>
    <mergeCell ref="P2846:P2848"/>
    <mergeCell ref="P2849:P2850"/>
    <mergeCell ref="P2851:P2852"/>
    <mergeCell ref="P2865:P2867"/>
    <mergeCell ref="P2868:P2869"/>
    <mergeCell ref="P2870:P2872"/>
    <mergeCell ref="P2834:P2836"/>
    <mergeCell ref="P2837:P2838"/>
    <mergeCell ref="P2809:P2810"/>
    <mergeCell ref="P2811:P2813"/>
    <mergeCell ref="P2814:P2815"/>
    <mergeCell ref="P2816:P2818"/>
    <mergeCell ref="P2819:P2820"/>
    <mergeCell ref="P2862:P2864"/>
    <mergeCell ref="P2891:P2893"/>
    <mergeCell ref="P2896:P2897"/>
    <mergeCell ref="P2898:P2899"/>
    <mergeCell ref="P2900:P2902"/>
    <mergeCell ref="P2903:P2905"/>
    <mergeCell ref="P2873:P2875"/>
    <mergeCell ref="P2876:P2877"/>
    <mergeCell ref="P2879:P2881"/>
    <mergeCell ref="P2882:P2883"/>
  </mergeCells>
  <phoneticPr fontId="13" type="noConversion"/>
  <dataValidations count="1">
    <dataValidation type="list" allowBlank="1" showInputMessage="1" showErrorMessage="1" sqref="F2666 F2705:F2726 F2576 F2584:F2596 F2578:F2580 F2529:F2574 F2649 F2598:F2603 F2639:F2641 F2632:F2636 F2627:F2628 F2644 F2613 F2610 F2652:F2653 F2616 F2680 F2683 F2669 F2618:F2620 F2657:F2658 F2686:F2687 F2694:F2695 F2672:F2678 F2663 F2697:F2703 F2122:F2377 F2526 F2728:F2907">
      <formula1>"育才,雁山,王城"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landscape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行政办公用房</vt:lpstr>
      <vt:lpstr>综合用房</vt:lpstr>
      <vt:lpstr>科研用房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倪水雄</dc:creator>
  <cp:lastModifiedBy>资产处</cp:lastModifiedBy>
  <cp:lastPrinted>2020-12-18T06:37:00Z</cp:lastPrinted>
  <dcterms:created xsi:type="dcterms:W3CDTF">2014-04-30T07:58:56Z</dcterms:created>
  <dcterms:modified xsi:type="dcterms:W3CDTF">2020-12-18T06:54:51Z</dcterms:modified>
</cp:coreProperties>
</file>